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filterPrivacy="1" defaultThemeVersion="124226"/>
  <xr:revisionPtr revIDLastSave="0" documentId="13_ncr:1_{035DDCC3-97B2-4EA2-8E6D-762F034D053E}" xr6:coauthVersionLast="47" xr6:coauthVersionMax="47" xr10:uidLastSave="{00000000-0000-0000-0000-000000000000}"/>
  <bookViews>
    <workbookView xWindow="-110" yWindow="-110" windowWidth="19420" windowHeight="10300" activeTab="1" xr2:uid="{00000000-000D-0000-FFFF-FFFF00000000}"/>
  </bookViews>
  <sheets>
    <sheet name="SHPENZIMET" sheetId="1" r:id="rId1"/>
    <sheet name="TE HYRAT 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90" i="1" l="1"/>
  <c r="C17" i="3"/>
  <c r="D79" i="1"/>
  <c r="D330" i="1"/>
  <c r="D307" i="1"/>
  <c r="D281" i="1"/>
  <c r="D252" i="1"/>
  <c r="C11" i="3"/>
  <c r="D267" i="1" l="1"/>
  <c r="D262" i="1" l="1"/>
  <c r="D22" i="1" l="1"/>
  <c r="D19" i="1" l="1"/>
  <c r="D311" i="1"/>
  <c r="D310" i="1"/>
  <c r="D215" i="1"/>
  <c r="D20" i="1"/>
  <c r="C33" i="3"/>
  <c r="C29" i="3" l="1"/>
  <c r="C24" i="3" l="1"/>
  <c r="D218" i="1"/>
  <c r="D246" i="1"/>
  <c r="D99" i="1"/>
  <c r="D74" i="1"/>
  <c r="D191" i="1" l="1"/>
  <c r="D182" i="1" l="1"/>
  <c r="D332" i="1" l="1"/>
  <c r="D302" i="1"/>
  <c r="D285" i="1"/>
  <c r="D251" i="1"/>
  <c r="D154" i="1"/>
  <c r="D128" i="1"/>
  <c r="D100" i="1"/>
  <c r="D71" i="1"/>
  <c r="D42" i="1"/>
  <c r="D17" i="1"/>
  <c r="D254" i="1" l="1"/>
  <c r="D155" i="1"/>
  <c r="D73" i="1"/>
  <c r="D134" i="1" l="1"/>
  <c r="D47" i="1"/>
  <c r="D249" i="1" l="1"/>
  <c r="D77" i="1"/>
  <c r="D186" i="1"/>
  <c r="D334" i="1" l="1"/>
  <c r="D222" i="1"/>
  <c r="D69" i="1" l="1"/>
  <c r="D126" i="1"/>
  <c r="D98" i="1"/>
  <c r="D49" i="1" l="1"/>
  <c r="D23" i="1" l="1"/>
  <c r="D221" i="1"/>
  <c r="D325" i="1" l="1"/>
  <c r="D299" i="1"/>
  <c r="D276" i="1"/>
  <c r="D121" i="1" l="1"/>
  <c r="D93" i="1"/>
  <c r="D64" i="1"/>
  <c r="D37" i="1"/>
  <c r="D56" i="1" s="1"/>
  <c r="D13" i="1"/>
  <c r="D236" i="1" l="1"/>
  <c r="D29" i="1"/>
  <c r="C39" i="3" l="1"/>
  <c r="D228" i="1" l="1"/>
  <c r="D113" i="1"/>
  <c r="D339" i="1"/>
  <c r="D317" i="1"/>
  <c r="D291" i="1"/>
  <c r="D268" i="1"/>
  <c r="D85" i="1"/>
  <c r="I10" i="1" s="1"/>
  <c r="I13" i="1" l="1"/>
  <c r="D143" i="1"/>
  <c r="D204" i="1"/>
  <c r="I12" i="1" s="1"/>
  <c r="D171" i="1"/>
  <c r="I11" i="1" l="1"/>
  <c r="I15" i="1" s="1"/>
</calcChain>
</file>

<file path=xl/sharedStrings.xml><?xml version="1.0" encoding="utf-8"?>
<sst xmlns="http://schemas.openxmlformats.org/spreadsheetml/2006/main" count="376" uniqueCount="170">
  <si>
    <t>Vlera</t>
  </si>
  <si>
    <t xml:space="preserve">JANAR </t>
  </si>
  <si>
    <t>MARS</t>
  </si>
  <si>
    <t>PRILL</t>
  </si>
  <si>
    <t>MAJ</t>
  </si>
  <si>
    <t>QERSHOR</t>
  </si>
  <si>
    <t>KORRIK</t>
  </si>
  <si>
    <t>GUSHT</t>
  </si>
  <si>
    <t>SHTATOR</t>
  </si>
  <si>
    <t>TETOR</t>
  </si>
  <si>
    <t>DHJETOR</t>
  </si>
  <si>
    <t>TOTALI</t>
  </si>
  <si>
    <t>Tremujorshi I</t>
  </si>
  <si>
    <t>Tremujorshi II</t>
  </si>
  <si>
    <t>Tremujorshi III</t>
  </si>
  <si>
    <t>Tremujorshi IV</t>
  </si>
  <si>
    <t>Memorandumi MKRS - FBK</t>
  </si>
  <si>
    <t>Të hyrat nga klubet/licencimi/regjistrimi/dënimet</t>
  </si>
  <si>
    <t xml:space="preserve">Federata e Basketbollit të Kosovës </t>
  </si>
  <si>
    <t>Përshkrimi</t>
  </si>
  <si>
    <t>Pagat e stafit të zyrës ekzekutive</t>
  </si>
  <si>
    <t>Pagesat ndaj personave zyrtarë të ndeshjeve</t>
  </si>
  <si>
    <t xml:space="preserve">Shpenzimet e Ligës UNIKE </t>
  </si>
  <si>
    <t xml:space="preserve">   SHKURT</t>
  </si>
  <si>
    <t>STOBI FLIPS (Sponsor)</t>
  </si>
  <si>
    <t xml:space="preserve">Të hyrat nga PRNC </t>
  </si>
  <si>
    <t>TOTALI JANAR</t>
  </si>
  <si>
    <t>TOTALI SHKURT</t>
  </si>
  <si>
    <t>TOTALI MARS</t>
  </si>
  <si>
    <t>TOTALI PRILL</t>
  </si>
  <si>
    <t>TOTALI MAJ</t>
  </si>
  <si>
    <t>TOTALI QERSHOR</t>
  </si>
  <si>
    <t>TOTALI KORRIK</t>
  </si>
  <si>
    <t>TOTALI GUSHT</t>
  </si>
  <si>
    <t>TOTALI SHTATOR</t>
  </si>
  <si>
    <t>TOTALI TETOR</t>
  </si>
  <si>
    <t>TOTALI DHJETOR</t>
  </si>
  <si>
    <t xml:space="preserve">FIBA Europe Girls Program </t>
  </si>
  <si>
    <t xml:space="preserve">Buxheti për rehabilitimin e basketbollistëve/eve të Kombëtareve të Kosovës </t>
  </si>
  <si>
    <t xml:space="preserve">FIBA Youth Development Fund </t>
  </si>
  <si>
    <t>Të paparashikueshme</t>
  </si>
  <si>
    <t>FIBA Referee Camp-Final 8</t>
  </si>
  <si>
    <t>Trajnimi për Gjyqtarët Fillestar</t>
  </si>
  <si>
    <t>FIBA SCOD Klinika Parasezonale</t>
  </si>
  <si>
    <t>Klinika për vëzhgues</t>
  </si>
  <si>
    <t>Superkupa e Femrave</t>
  </si>
  <si>
    <t>JR NBA LIGA</t>
  </si>
  <si>
    <t>Qendra Nacionale e Basketbollit</t>
  </si>
  <si>
    <t>YDF- Turneu në Maqedoni</t>
  </si>
  <si>
    <t>YDF- Turneu në Kosovë</t>
  </si>
  <si>
    <t xml:space="preserve">Tatimet dhe kontributet </t>
  </si>
  <si>
    <t xml:space="preserve">Auditimi i Pasqyrave Financiare </t>
  </si>
  <si>
    <t>Superkupa e Meshkujve</t>
  </si>
  <si>
    <t>Trajnimi dhe licencimi i LIVE STATS kandidatëve</t>
  </si>
  <si>
    <t xml:space="preserve">Aktiviteti i Her World, Her Rules </t>
  </si>
  <si>
    <t>BANKA TEB (Sponsor i Qendrës Nacionale të Basketbollit)</t>
  </si>
  <si>
    <t xml:space="preserve">FIBA SCOD Klinika </t>
  </si>
  <si>
    <t xml:space="preserve">Play Off Klinika për referët </t>
  </si>
  <si>
    <t>FIBA SCOD Klinika për Gjyqtarët Perspektivë</t>
  </si>
  <si>
    <t>Organizimi i FIBA U16 Kampionatit Evropian, Divizioni C në Prishtinë</t>
  </si>
  <si>
    <t xml:space="preserve">Kampi Nacional i FBK-së </t>
  </si>
  <si>
    <t xml:space="preserve">Kursi i Trajnerëve, NIVELI 1 WABC </t>
  </si>
  <si>
    <t>Kursi për gjyqtarët perspektiv Mekanika 3 PO</t>
  </si>
  <si>
    <t>Klinika për Trajnerët</t>
  </si>
  <si>
    <t>Aktiviteti i Minibasketbollit</t>
  </si>
  <si>
    <t>Partneri Medial dhe Sponsori i Superligës - ART MOTION</t>
  </si>
  <si>
    <t>Partneri Medial dhe Sponsori i Superligës - KUJTESA</t>
  </si>
  <si>
    <t xml:space="preserve">Retreat/Zyra Ekzekutive </t>
  </si>
  <si>
    <t>Aktiviteti i basketbollit 3x3</t>
  </si>
  <si>
    <t>Pjesëmarrja e Përfaqësueses së Meshkujve në FIBA 3x3</t>
  </si>
  <si>
    <t xml:space="preserve">Pjesëmarrja e Përfaqësueses së Femrave në FIBA 3x3 </t>
  </si>
  <si>
    <t xml:space="preserve">Shpërblimet Superliga e Femrave </t>
  </si>
  <si>
    <t xml:space="preserve">Seminari për klube (FBK - FIBA) </t>
  </si>
  <si>
    <t>Kostoja për LED reklamat</t>
  </si>
  <si>
    <t xml:space="preserve">Reprezentacioni për Kryetarin </t>
  </si>
  <si>
    <t>TREGTIA (Sponsor)</t>
  </si>
  <si>
    <t xml:space="preserve">Final 8 Kupa e Kosovës (M dhe F) </t>
  </si>
  <si>
    <t>BANKA TEB (Sponsor Gjeneral/Kosova A)</t>
  </si>
  <si>
    <t xml:space="preserve">FIBA kontributi për FIBA Kampionatin Evropian U16 në Prishtinë </t>
  </si>
  <si>
    <t xml:space="preserve">Komuna e Prishtinës për FIBA Evropianin U16 (synimi me i siguru) </t>
  </si>
  <si>
    <t xml:space="preserve">Testet Anti-Doping </t>
  </si>
  <si>
    <t>Shpenzimet (logjistike dhe operative) të zyrës së FBK-së</t>
  </si>
  <si>
    <t xml:space="preserve">Arben FETAHU - Kryetar </t>
  </si>
  <si>
    <t xml:space="preserve">Komisione të FBK-së </t>
  </si>
  <si>
    <t xml:space="preserve">Edukimi i stafit të zyrës ekzekutive </t>
  </si>
  <si>
    <t xml:space="preserve">                                          DRAFT BUXHETI FBK-së për vitin 2023</t>
  </si>
  <si>
    <t>TË HYRAT E PRITURA PËR VITIN 2023</t>
  </si>
  <si>
    <t>Edukimi i stafit të FBK-së</t>
  </si>
  <si>
    <t>Kursi për Skautim dhe Përgatitje Kondicionale</t>
  </si>
  <si>
    <t>FIBA për Kursin WABC - Niveli 1</t>
  </si>
  <si>
    <t>FRIP - Instruktori Nacional</t>
  </si>
  <si>
    <t>Organizimi i trajnimit për digjital scoresheet 2023</t>
  </si>
  <si>
    <t>Kampi për Gjyqtarët Fillestar</t>
  </si>
  <si>
    <t>Përfaqësuesja e-FIBA</t>
  </si>
  <si>
    <t>Përgatitja e Përfaqësuesës U18 Meshkujt - FIBA U20 European Championship/Portugali</t>
  </si>
  <si>
    <t>Përgatitjet e Përfaqësuesës U18 Femrat- FIBA U16 European Championship/Shqipëri</t>
  </si>
  <si>
    <t>Përgatitjet e Përfaqësuesës U16 Meshkujt- FIBA U16 European Championship/Kosovë</t>
  </si>
  <si>
    <t xml:space="preserve">Pjesëmarrja e Përfaqësuesës U18 Meshkujt - FIBA U18 European Championship Division B / Portugali </t>
  </si>
  <si>
    <t xml:space="preserve">Pjesëmarrja e Përfaqësuesës U16 Meshkujt - FIBA U16 European Championship Division C  ( 8 - 16 Korrik 2023 ) Prishtinë </t>
  </si>
  <si>
    <t>Përgatitjet e Përfaqësuesës U20 Meshkujt- FIBA U20 European Championship/Maqedoni</t>
  </si>
  <si>
    <t>Përgatitjet e Përfaqësuesës U20 Femrat- FIBA U20 European Championship/Rumani</t>
  </si>
  <si>
    <t>Pjesëmarrja e Përfaqësuesës U20 Meshkujt - FIBA U16 European Championship/Maqedoni</t>
  </si>
  <si>
    <t xml:space="preserve">Përgatitjet e Përfaqësuesës A - FIBA Eurobasket PreQ 2025 </t>
  </si>
  <si>
    <t>Pjesëmarrja e Përfaqësueses A në FIBA Eurobasket PreQ 2025</t>
  </si>
  <si>
    <t>Pjesëmarrja e Përfaqësuesës A në FIBA Eurobasket PreQ 2025</t>
  </si>
  <si>
    <t xml:space="preserve">Participimi i shteteve në FIBA Kampioantin Evropianin U16 në Prishtinë </t>
  </si>
  <si>
    <t>Shpenzimet logjistike dhe operative për zhvillimin e ndeshjeve të gjitha ligave</t>
  </si>
  <si>
    <t>Organizmi i ndeshjeve të Përfaqësuesës A në kuadër FIBA EuroBasket PreQ 2023</t>
  </si>
  <si>
    <t xml:space="preserve">FIBA kontributi për 5 Përfaqësueset e Reja të Kosovës </t>
  </si>
  <si>
    <t>Takimi i SPOC Personit në Munich</t>
  </si>
  <si>
    <t>FIBA World Cup 2023</t>
  </si>
  <si>
    <t>Turneu i Veteraneve</t>
  </si>
  <si>
    <t>FIBA WiLEAD 2.0</t>
  </si>
  <si>
    <t>EU Erassmus  + PROMISE</t>
  </si>
  <si>
    <t>Projekti PROMISE</t>
  </si>
  <si>
    <t>FIBA për FIBA 3x3 U23 Nations League</t>
  </si>
  <si>
    <t>Garat 3x3 në shkolla</t>
  </si>
  <si>
    <t>Pjesëmarrja në Takimin e FIBA Europe Youth Commission në Munich</t>
  </si>
  <si>
    <t>Pjesëmarrja në Takimin e Sekretarëve të Përgjithshëm të FIBA Europe në Munich</t>
  </si>
  <si>
    <t>Organizimi i turneve kualifikues 3x3</t>
  </si>
  <si>
    <t>Shpërblimi për Kupën e Kosovës - Meshkujt</t>
  </si>
  <si>
    <t>Shpërblimi për Kupën e Kosovës - Femrat</t>
  </si>
  <si>
    <t>Shorti për FIBA Kampionatet Evropiane të Gjeneratave të Reja në Munich</t>
  </si>
  <si>
    <t>FIBA Europe General Assembly në Munich</t>
  </si>
  <si>
    <t xml:space="preserve">Konventa e Minibasketbollit </t>
  </si>
  <si>
    <t>Mbështetje financiare për Challenger 3x3 dhe FIBA 3x3 Women's Series</t>
  </si>
  <si>
    <t>NËNTOR</t>
  </si>
  <si>
    <t>TOTALI NËNTOR</t>
  </si>
  <si>
    <t>TOTALI Janar-Dhjetor 2023</t>
  </si>
  <si>
    <t>DATA, Prishtinë</t>
  </si>
  <si>
    <t>Sponsorët e tjerë potencial për FBK</t>
  </si>
  <si>
    <t>BANKA TEB ( Sponsor i basketbollit 3x3)</t>
  </si>
  <si>
    <t>Fondi për Të Drejtat Televizive</t>
  </si>
  <si>
    <t>Regjistrim i lojtarëve në FIBA MAP</t>
  </si>
  <si>
    <t>Regjistrimi i lojtarëve në FIBA MAP</t>
  </si>
  <si>
    <t>AUTO MITA SHPK ( Sponsori Automotiv)</t>
  </si>
  <si>
    <t>Sponsorët e tjerë potencial për FIBA Kampionatin Evropianin U16 (synimi me i siguru)</t>
  </si>
  <si>
    <t xml:space="preserve">Komuna e Prishtinës për FIBA 3x3 U23 Nations League (synimi me i siguru) </t>
  </si>
  <si>
    <t>Eksperti Ndërkombetarë (Mentori)</t>
  </si>
  <si>
    <t xml:space="preserve">Shpërblimet (Prince Caffe Superliga) </t>
  </si>
  <si>
    <t>Pjesëmarrja e Përfaqësuesës U18 Femrat - FIBA U18 European Championship/Shqipëri</t>
  </si>
  <si>
    <t>Pjesëmarrja e Përfaqësuesës U20 Femrat - FIBA U18 European Championship/Rumani</t>
  </si>
  <si>
    <t>FIBA Europe YDF - Rekuizitat</t>
  </si>
  <si>
    <t>JR NBA Liga e Kosovës</t>
  </si>
  <si>
    <t>Edukimi i Stafit të FBK-së (mbështetja financiare në Kurse/Programe zhvillimore)</t>
  </si>
  <si>
    <t>Seminari kundër manipulimit të ndeshjeve</t>
  </si>
  <si>
    <t xml:space="preserve">Kuvendi i Punës i FBK-së </t>
  </si>
  <si>
    <t>FIBA Europe YDF- Turneu në Bullgari</t>
  </si>
  <si>
    <t>Takimi i SPOC - Zyrtarëve për Integritet (të Evropës) në Munich</t>
  </si>
  <si>
    <t>Turneu i Veteraneve (Femrat)</t>
  </si>
  <si>
    <t xml:space="preserve">Eksperti Ndërkombetarë (Mentori për zhvillimin dhe edukimin e trajnerëve vendorë) </t>
  </si>
  <si>
    <t>Takimi i Technical Delegate në Ljublanë</t>
  </si>
  <si>
    <t>FIBA Women Summit në Postojna të Sllovenisë</t>
  </si>
  <si>
    <t>Organizimi i FIBA 3x3 U23 Nations League</t>
  </si>
  <si>
    <t>Përgatitjet e Përfaqësuesës A - FIBA Eurobasket PreQ 2025 (Window 7, Raundi 3)</t>
  </si>
  <si>
    <t>Organizmi i ndeshjeve të Përfaqësueses A në kuadër FIBA EuroBasket PreQ 2023</t>
  </si>
  <si>
    <t>Seminari kunder Manipulimit te Ndeshjeve</t>
  </si>
  <si>
    <t>Coaches Observation Trip YDF</t>
  </si>
  <si>
    <t>Shpallja e laureatëve</t>
  </si>
  <si>
    <t>Kampi Ndërkombëtar për Gjyqtarë</t>
  </si>
  <si>
    <t>MKRS për FBK - Memorandumi shtesë i nënshkruar në vitin 2022</t>
  </si>
  <si>
    <t>MKRS për Edukimin e Trajnerëve</t>
  </si>
  <si>
    <t>MKRS për Garat Shkollore 3x3</t>
  </si>
  <si>
    <t>IP KOS ( Sponsor)</t>
  </si>
  <si>
    <t>MKRS për Basketbollin Bazë ( Grassroots)</t>
  </si>
  <si>
    <t>Basketbolli Bazë - Grassroots</t>
  </si>
  <si>
    <t>Her World Her Rules</t>
  </si>
  <si>
    <t>MKRS për FIBA U16 Kampionatin Evorpian në Prishtinë</t>
  </si>
  <si>
    <t>MKRS për FIBA 3x3 U23 Nations League</t>
  </si>
  <si>
    <t>Grantet tjera nga organizatat e huaja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</si>
</sst>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[$€-2]\ * #,##0.00_);_([$€-2]\ * \(#,##0.00\);_([$€-2]\ 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2060"/>
      <name val="Calisto MT"/>
      <family val="1"/>
    </font>
    <font>
      <sz val="11"/>
      <color theme="1"/>
      <name val="Calisto MT"/>
      <family val="1"/>
    </font>
    <font>
      <b/>
      <sz val="12"/>
      <color rgb="FF002060"/>
      <name val="Calisto MT"/>
      <family val="1"/>
    </font>
    <font>
      <sz val="12"/>
      <color theme="1"/>
      <name val="Calisto MT"/>
      <family val="1"/>
    </font>
    <font>
      <b/>
      <sz val="13"/>
      <color theme="1"/>
      <name val="Calisto MT"/>
      <family val="1"/>
    </font>
    <font>
      <sz val="12"/>
      <color theme="1"/>
      <name val="Calibri"/>
      <family val="2"/>
      <scheme val="minor"/>
    </font>
    <font>
      <sz val="11"/>
      <color theme="3"/>
      <name val="Calibri"/>
      <family val="2"/>
      <scheme val="minor"/>
    </font>
    <font>
      <b/>
      <sz val="10"/>
      <color rgb="FF002060"/>
      <name val="Calisto MT"/>
      <family val="1"/>
    </font>
    <font>
      <b/>
      <sz val="12"/>
      <color rgb="FFFF0000"/>
      <name val="Calisto MT"/>
      <family val="1"/>
    </font>
    <font>
      <b/>
      <sz val="11"/>
      <color theme="1"/>
      <name val="Calibri"/>
      <family val="2"/>
      <scheme val="minor"/>
    </font>
    <font>
      <b/>
      <sz val="14"/>
      <color rgb="FF002060"/>
      <name val="Calisto MT"/>
      <family val="1"/>
    </font>
    <font>
      <b/>
      <sz val="12"/>
      <color theme="3"/>
      <name val="Calisto MT"/>
      <family val="1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2">
    <xf numFmtId="0" fontId="0" fillId="0" borderId="0" xfId="0"/>
    <xf numFmtId="0" fontId="3" fillId="0" borderId="0" xfId="0" applyFont="1"/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164" fontId="4" fillId="0" borderId="1" xfId="0" applyNumberFormat="1" applyFont="1" applyBorder="1"/>
    <xf numFmtId="0" fontId="5" fillId="0" borderId="0" xfId="0" applyFont="1"/>
    <xf numFmtId="0" fontId="6" fillId="0" borderId="0" xfId="0" applyFont="1"/>
    <xf numFmtId="0" fontId="4" fillId="4" borderId="5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164" fontId="0" fillId="0" borderId="0" xfId="0" applyNumberFormat="1"/>
    <xf numFmtId="164" fontId="4" fillId="2" borderId="2" xfId="0" applyNumberFormat="1" applyFont="1" applyFill="1" applyBorder="1" applyAlignment="1">
      <alignment horizontal="center"/>
    </xf>
    <xf numFmtId="0" fontId="7" fillId="0" borderId="0" xfId="0" applyFont="1"/>
    <xf numFmtId="0" fontId="4" fillId="3" borderId="1" xfId="0" applyFont="1" applyFill="1" applyBorder="1"/>
    <xf numFmtId="0" fontId="8" fillId="0" borderId="0" xfId="0" applyFont="1"/>
    <xf numFmtId="43" fontId="9" fillId="3" borderId="1" xfId="1" applyFont="1" applyFill="1" applyBorder="1"/>
    <xf numFmtId="164" fontId="10" fillId="2" borderId="3" xfId="0" applyNumberFormat="1" applyFont="1" applyFill="1" applyBorder="1" applyAlignment="1">
      <alignment horizontal="left" vertical="top"/>
    </xf>
    <xf numFmtId="164" fontId="7" fillId="0" borderId="0" xfId="0" applyNumberFormat="1" applyFont="1"/>
    <xf numFmtId="0" fontId="11" fillId="0" borderId="0" xfId="0" applyFont="1"/>
    <xf numFmtId="0" fontId="9" fillId="3" borderId="1" xfId="0" applyFont="1" applyFill="1" applyBorder="1"/>
    <xf numFmtId="0" fontId="2" fillId="4" borderId="1" xfId="0" applyFont="1" applyFill="1" applyBorder="1" applyAlignment="1">
      <alignment vertical="center"/>
    </xf>
    <xf numFmtId="164" fontId="2" fillId="4" borderId="1" xfId="0" applyNumberFormat="1" applyFont="1" applyFill="1" applyBorder="1" applyAlignment="1">
      <alignment vertical="center"/>
    </xf>
    <xf numFmtId="164" fontId="13" fillId="3" borderId="1" xfId="0" applyNumberFormat="1" applyFont="1" applyFill="1" applyBorder="1"/>
    <xf numFmtId="0" fontId="4" fillId="4" borderId="5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center"/>
    </xf>
    <xf numFmtId="0" fontId="12" fillId="2" borderId="9" xfId="0" applyFont="1" applyFill="1" applyBorder="1" applyAlignment="1">
      <alignment horizontal="center"/>
    </xf>
    <xf numFmtId="0" fontId="12" fillId="2" borderId="4" xfId="0" applyFont="1" applyFill="1" applyBorder="1" applyAlignment="1">
      <alignment horizontal="center"/>
    </xf>
    <xf numFmtId="0" fontId="12" fillId="2" borderId="7" xfId="0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1891553</xdr:colOff>
      <xdr:row>0</xdr:row>
      <xdr:rowOff>0</xdr:rowOff>
    </xdr:from>
    <xdr:to>
      <xdr:col>2</xdr:col>
      <xdr:colOff>4744728</xdr:colOff>
      <xdr:row>4</xdr:row>
      <xdr:rowOff>1590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10753" y="0"/>
          <a:ext cx="2853175" cy="718766"/>
        </a:xfrm>
        <a:prstGeom prst="rect">
          <a:avLst/>
        </a:prstGeom>
      </xdr:spPr>
    </xdr:pic>
    <xdr:clientData/>
  </xdr:twoCellAnchor>
  <xdr:twoCellAnchor editAs="oneCell">
    <xdr:from>
      <xdr:col>2</xdr:col>
      <xdr:colOff>47626</xdr:colOff>
      <xdr:row>341</xdr:row>
      <xdr:rowOff>9525</xdr:rowOff>
    </xdr:from>
    <xdr:to>
      <xdr:col>3</xdr:col>
      <xdr:colOff>613411</xdr:colOff>
      <xdr:row>343</xdr:row>
      <xdr:rowOff>178886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2802" y="52311113"/>
          <a:ext cx="6729021" cy="542891"/>
        </a:xfrm>
        <a:prstGeom prst="rect">
          <a:avLst/>
        </a:prstGeom>
      </xdr:spPr>
    </xdr:pic>
    <xdr:clientData/>
  </xdr:twoCellAnchor>
  <xdr:twoCellAnchor editAs="oneCell">
    <xdr:from>
      <xdr:col>2</xdr:col>
      <xdr:colOff>428625</xdr:colOff>
      <xdr:row>351</xdr:row>
      <xdr:rowOff>38100</xdr:rowOff>
    </xdr:from>
    <xdr:to>
      <xdr:col>2</xdr:col>
      <xdr:colOff>2117363</xdr:colOff>
      <xdr:row>354</xdr:row>
      <xdr:rowOff>112836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653801" y="54274571"/>
          <a:ext cx="1688738" cy="63502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5:I356"/>
  <sheetViews>
    <sheetView topLeftCell="D2" zoomScale="85" zoomScaleNormal="85" workbookViewId="0">
      <selection activeCell="C354" sqref="C354"/>
    </sheetView>
  </sheetViews>
  <sheetFormatPr defaultRowHeight="14.5" x14ac:dyDescent="0.35"/>
  <cols>
    <col min="3" max="3" width="88.1796875" customWidth="1"/>
    <col min="4" max="4" width="17.81640625" customWidth="1"/>
    <col min="5" max="5" width="15.08984375" customWidth="1"/>
    <col min="8" max="8" width="33.1796875" customWidth="1"/>
    <col min="9" max="9" width="24.81640625" customWidth="1"/>
  </cols>
  <sheetData>
    <row r="5" spans="3:9" ht="16.5" x14ac:dyDescent="0.35">
      <c r="C5" s="6" t="s">
        <v>85</v>
      </c>
    </row>
    <row r="6" spans="3:9" x14ac:dyDescent="0.35">
      <c r="C6" s="24" t="s">
        <v>1</v>
      </c>
      <c r="D6" s="25"/>
    </row>
    <row r="7" spans="3:9" x14ac:dyDescent="0.35">
      <c r="C7" s="26"/>
      <c r="D7" s="27"/>
    </row>
    <row r="8" spans="3:9" ht="15.5" x14ac:dyDescent="0.35">
      <c r="C8" s="2" t="s">
        <v>19</v>
      </c>
      <c r="D8" s="3" t="s">
        <v>0</v>
      </c>
    </row>
    <row r="9" spans="3:9" ht="15.5" x14ac:dyDescent="0.35">
      <c r="C9" s="14" t="s">
        <v>81</v>
      </c>
      <c r="D9" s="23">
        <v>8000</v>
      </c>
      <c r="E9" s="19"/>
      <c r="H9" s="1"/>
      <c r="I9" s="1"/>
    </row>
    <row r="10" spans="3:9" ht="15.5" x14ac:dyDescent="0.35">
      <c r="C10" s="14" t="s">
        <v>20</v>
      </c>
      <c r="D10" s="23">
        <v>13016.700499999999</v>
      </c>
      <c r="H10" s="14" t="s">
        <v>12</v>
      </c>
      <c r="I10" s="4">
        <f>D29+D56+D85</f>
        <v>454072.07649999997</v>
      </c>
    </row>
    <row r="11" spans="3:9" ht="15.5" x14ac:dyDescent="0.35">
      <c r="C11" s="14" t="s">
        <v>22</v>
      </c>
      <c r="D11" s="23">
        <v>4340</v>
      </c>
      <c r="H11" s="14" t="s">
        <v>13</v>
      </c>
      <c r="I11" s="4">
        <f>D113+D143+D171</f>
        <v>413233.08649999998</v>
      </c>
    </row>
    <row r="12" spans="3:9" ht="15.5" x14ac:dyDescent="0.35">
      <c r="C12" s="14" t="s">
        <v>40</v>
      </c>
      <c r="D12" s="23">
        <v>1000</v>
      </c>
      <c r="H12" s="14" t="s">
        <v>14</v>
      </c>
      <c r="I12" s="4">
        <f>D204+D228+D268</f>
        <v>828199.06649999996</v>
      </c>
    </row>
    <row r="13" spans="3:9" ht="15.5" x14ac:dyDescent="0.35">
      <c r="C13" s="14" t="s">
        <v>21</v>
      </c>
      <c r="D13" s="23">
        <f>18400+2200</f>
        <v>20600</v>
      </c>
      <c r="H13" s="14" t="s">
        <v>15</v>
      </c>
      <c r="I13" s="4">
        <f>D291+D317+D339</f>
        <v>480332.97816666664</v>
      </c>
    </row>
    <row r="14" spans="3:9" ht="15.5" x14ac:dyDescent="0.35">
      <c r="C14" s="14" t="s">
        <v>50</v>
      </c>
      <c r="D14" s="23">
        <v>7000</v>
      </c>
      <c r="H14" s="5"/>
      <c r="I14" s="5"/>
    </row>
    <row r="15" spans="3:9" ht="15.5" x14ac:dyDescent="0.35">
      <c r="C15" s="14" t="s">
        <v>38</v>
      </c>
      <c r="D15" s="23">
        <v>1000</v>
      </c>
      <c r="H15" s="2" t="s">
        <v>128</v>
      </c>
      <c r="I15" s="17">
        <f>SUM(I10:I13)</f>
        <v>2175837.2076666667</v>
      </c>
    </row>
    <row r="16" spans="3:9" ht="15.5" x14ac:dyDescent="0.35">
      <c r="C16" s="14" t="s">
        <v>56</v>
      </c>
      <c r="D16" s="23">
        <v>2730</v>
      </c>
      <c r="I16" s="11"/>
    </row>
    <row r="17" spans="3:9" ht="15.5" x14ac:dyDescent="0.35">
      <c r="C17" s="14" t="s">
        <v>47</v>
      </c>
      <c r="D17" s="23">
        <f>50+240+240+500+700+650</f>
        <v>2380</v>
      </c>
    </row>
    <row r="18" spans="3:9" ht="15.5" x14ac:dyDescent="0.35">
      <c r="C18" s="14" t="s">
        <v>142</v>
      </c>
      <c r="D18" s="23">
        <v>3000</v>
      </c>
    </row>
    <row r="19" spans="3:9" ht="15.5" x14ac:dyDescent="0.35">
      <c r="C19" s="14" t="s">
        <v>114</v>
      </c>
      <c r="D19" s="23">
        <f>18185.26/12</f>
        <v>1515.4383333333333</v>
      </c>
    </row>
    <row r="20" spans="3:9" ht="15.5" x14ac:dyDescent="0.35">
      <c r="C20" s="14" t="s">
        <v>143</v>
      </c>
      <c r="D20" s="23">
        <f>400+300+300</f>
        <v>1000</v>
      </c>
    </row>
    <row r="21" spans="3:9" ht="15.5" x14ac:dyDescent="0.35">
      <c r="C21" s="14" t="s">
        <v>73</v>
      </c>
      <c r="D21" s="23">
        <v>11000</v>
      </c>
    </row>
    <row r="22" spans="3:9" ht="15.5" x14ac:dyDescent="0.35">
      <c r="C22" s="14" t="s">
        <v>116</v>
      </c>
      <c r="D22" s="23">
        <f>43850+19000</f>
        <v>62850</v>
      </c>
    </row>
    <row r="23" spans="3:9" ht="15.5" x14ac:dyDescent="0.35">
      <c r="C23" s="14" t="s">
        <v>54</v>
      </c>
      <c r="D23" s="23">
        <f>500+250+500+3500+500+700</f>
        <v>5950</v>
      </c>
      <c r="I23" s="11"/>
    </row>
    <row r="24" spans="3:9" ht="15.5" x14ac:dyDescent="0.35">
      <c r="C24" s="14" t="s">
        <v>106</v>
      </c>
      <c r="D24" s="23">
        <v>80</v>
      </c>
      <c r="I24" s="11"/>
    </row>
    <row r="25" spans="3:9" ht="15.5" x14ac:dyDescent="0.35">
      <c r="C25" s="14" t="s">
        <v>144</v>
      </c>
      <c r="D25" s="23">
        <v>555.54999999999995</v>
      </c>
      <c r="I25" s="11"/>
    </row>
    <row r="26" spans="3:9" ht="15.5" x14ac:dyDescent="0.35">
      <c r="C26" s="14" t="s">
        <v>134</v>
      </c>
      <c r="D26" s="23">
        <v>4500</v>
      </c>
      <c r="I26" s="11"/>
    </row>
    <row r="27" spans="3:9" ht="15.5" x14ac:dyDescent="0.35">
      <c r="C27" s="14" t="s">
        <v>74</v>
      </c>
      <c r="D27" s="23">
        <v>4000</v>
      </c>
      <c r="I27" s="11"/>
    </row>
    <row r="28" spans="3:9" ht="15.5" x14ac:dyDescent="0.35">
      <c r="C28" s="14" t="s">
        <v>83</v>
      </c>
      <c r="D28" s="23">
        <v>500</v>
      </c>
      <c r="I28" s="11"/>
    </row>
    <row r="29" spans="3:9" s="13" customFormat="1" ht="15.5" x14ac:dyDescent="0.35">
      <c r="C29" s="2" t="s">
        <v>26</v>
      </c>
      <c r="D29" s="12">
        <f>SUM(D9:D28)</f>
        <v>155017.68883333332</v>
      </c>
      <c r="I29" s="18"/>
    </row>
    <row r="30" spans="3:9" ht="15" customHeight="1" x14ac:dyDescent="0.35">
      <c r="C30" s="24" t="s">
        <v>23</v>
      </c>
      <c r="D30" s="25"/>
      <c r="I30" s="11"/>
    </row>
    <row r="31" spans="3:9" ht="15" customHeight="1" x14ac:dyDescent="0.35">
      <c r="C31" s="26"/>
      <c r="D31" s="27"/>
      <c r="H31" s="11"/>
      <c r="I31" s="11"/>
    </row>
    <row r="32" spans="3:9" ht="15" customHeight="1" x14ac:dyDescent="0.35">
      <c r="C32" s="2" t="s">
        <v>19</v>
      </c>
      <c r="D32" s="3" t="s">
        <v>0</v>
      </c>
      <c r="I32" s="11"/>
    </row>
    <row r="33" spans="3:9" ht="15.5" x14ac:dyDescent="0.35">
      <c r="C33" s="14" t="s">
        <v>81</v>
      </c>
      <c r="D33" s="23">
        <v>8000</v>
      </c>
      <c r="I33" s="11"/>
    </row>
    <row r="34" spans="3:9" ht="15.5" x14ac:dyDescent="0.35">
      <c r="C34" s="14" t="s">
        <v>20</v>
      </c>
      <c r="D34" s="23">
        <v>14306.700499999999</v>
      </c>
      <c r="I34" s="11"/>
    </row>
    <row r="35" spans="3:9" ht="15.5" x14ac:dyDescent="0.35">
      <c r="C35" s="14" t="s">
        <v>22</v>
      </c>
      <c r="D35" s="23">
        <v>2350</v>
      </c>
    </row>
    <row r="36" spans="3:9" ht="15.5" x14ac:dyDescent="0.35">
      <c r="C36" s="14" t="s">
        <v>40</v>
      </c>
      <c r="D36" s="23">
        <v>1000</v>
      </c>
    </row>
    <row r="37" spans="3:9" ht="15.5" x14ac:dyDescent="0.35">
      <c r="C37" s="14" t="s">
        <v>21</v>
      </c>
      <c r="D37" s="23">
        <f>16800+10000</f>
        <v>26800</v>
      </c>
    </row>
    <row r="38" spans="3:9" ht="15.5" x14ac:dyDescent="0.35">
      <c r="C38" s="14" t="s">
        <v>50</v>
      </c>
      <c r="D38" s="23">
        <v>8000</v>
      </c>
    </row>
    <row r="39" spans="3:9" ht="15.5" x14ac:dyDescent="0.35">
      <c r="C39" s="14" t="s">
        <v>38</v>
      </c>
      <c r="D39" s="23">
        <v>1000</v>
      </c>
    </row>
    <row r="40" spans="3:9" ht="15.5" x14ac:dyDescent="0.35">
      <c r="C40" s="14" t="s">
        <v>41</v>
      </c>
      <c r="D40" s="23">
        <v>6990</v>
      </c>
    </row>
    <row r="41" spans="3:9" ht="15.5" x14ac:dyDescent="0.35">
      <c r="C41" s="14" t="s">
        <v>76</v>
      </c>
      <c r="D41" s="23">
        <v>5500</v>
      </c>
    </row>
    <row r="42" spans="3:9" ht="15.5" x14ac:dyDescent="0.35">
      <c r="C42" s="14" t="s">
        <v>47</v>
      </c>
      <c r="D42" s="23">
        <f>50+240+240+500+700+650</f>
        <v>2380</v>
      </c>
    </row>
    <row r="43" spans="3:9" ht="15.5" x14ac:dyDescent="0.35">
      <c r="C43" s="14" t="s">
        <v>122</v>
      </c>
      <c r="D43" s="23">
        <v>2000</v>
      </c>
    </row>
    <row r="44" spans="3:9" ht="15.5" x14ac:dyDescent="0.35">
      <c r="C44" s="14" t="s">
        <v>145</v>
      </c>
      <c r="D44" s="23">
        <v>1500</v>
      </c>
    </row>
    <row r="45" spans="3:9" ht="15.5" x14ac:dyDescent="0.35">
      <c r="C45" s="14" t="s">
        <v>114</v>
      </c>
      <c r="D45" s="23">
        <v>1515.4383333333333</v>
      </c>
    </row>
    <row r="46" spans="3:9" ht="15.5" x14ac:dyDescent="0.35">
      <c r="C46" s="14" t="s">
        <v>73</v>
      </c>
      <c r="D46" s="23">
        <v>8500</v>
      </c>
    </row>
    <row r="47" spans="3:9" ht="15.5" x14ac:dyDescent="0.35">
      <c r="C47" s="14" t="s">
        <v>64</v>
      </c>
      <c r="D47" s="23">
        <f>750+2400</f>
        <v>3150</v>
      </c>
    </row>
    <row r="48" spans="3:9" ht="15.5" x14ac:dyDescent="0.35">
      <c r="C48" s="14" t="s">
        <v>116</v>
      </c>
      <c r="D48" s="23">
        <v>19000</v>
      </c>
    </row>
    <row r="49" spans="3:5" ht="15.5" x14ac:dyDescent="0.35">
      <c r="C49" s="14" t="s">
        <v>54</v>
      </c>
      <c r="D49" s="23">
        <f>500+250+500+500</f>
        <v>1750</v>
      </c>
    </row>
    <row r="50" spans="3:5" ht="15.5" x14ac:dyDescent="0.35">
      <c r="C50" s="14" t="s">
        <v>120</v>
      </c>
      <c r="D50" s="23">
        <v>10000</v>
      </c>
    </row>
    <row r="51" spans="3:5" ht="15.5" x14ac:dyDescent="0.35">
      <c r="C51" s="14" t="s">
        <v>121</v>
      </c>
      <c r="D51" s="23">
        <v>5000</v>
      </c>
    </row>
    <row r="52" spans="3:5" ht="15.5" x14ac:dyDescent="0.35">
      <c r="C52" s="14" t="s">
        <v>87</v>
      </c>
      <c r="D52" s="23">
        <v>555.54999999999995</v>
      </c>
    </row>
    <row r="53" spans="3:5" ht="15.5" x14ac:dyDescent="0.35">
      <c r="C53" s="14" t="s">
        <v>133</v>
      </c>
      <c r="D53" s="23">
        <v>2000</v>
      </c>
    </row>
    <row r="54" spans="3:5" ht="15.5" x14ac:dyDescent="0.35">
      <c r="C54" s="14" t="s">
        <v>83</v>
      </c>
      <c r="D54" s="23">
        <v>500</v>
      </c>
      <c r="E54" s="15"/>
    </row>
    <row r="55" spans="3:5" ht="15.5" x14ac:dyDescent="0.35">
      <c r="C55" s="14" t="s">
        <v>106</v>
      </c>
      <c r="D55" s="23">
        <v>80</v>
      </c>
      <c r="E55" s="15"/>
    </row>
    <row r="56" spans="3:5" ht="15.5" x14ac:dyDescent="0.35">
      <c r="C56" s="2" t="s">
        <v>27</v>
      </c>
      <c r="D56" s="12">
        <f>SUM(D33:D55)</f>
        <v>131877.68883333335</v>
      </c>
    </row>
    <row r="57" spans="3:5" ht="15" customHeight="1" x14ac:dyDescent="0.35">
      <c r="C57" s="24" t="s">
        <v>2</v>
      </c>
      <c r="D57" s="25"/>
    </row>
    <row r="58" spans="3:5" ht="15" customHeight="1" x14ac:dyDescent="0.35">
      <c r="C58" s="26"/>
      <c r="D58" s="27"/>
    </row>
    <row r="59" spans="3:5" ht="15" customHeight="1" x14ac:dyDescent="0.35">
      <c r="C59" s="2" t="s">
        <v>19</v>
      </c>
      <c r="D59" s="3" t="s">
        <v>0</v>
      </c>
    </row>
    <row r="60" spans="3:5" ht="15.5" x14ac:dyDescent="0.35">
      <c r="C60" s="14" t="s">
        <v>81</v>
      </c>
      <c r="D60" s="23">
        <v>8000</v>
      </c>
    </row>
    <row r="61" spans="3:5" ht="15.5" x14ac:dyDescent="0.35">
      <c r="C61" s="14" t="s">
        <v>20</v>
      </c>
      <c r="D61" s="23">
        <v>14306.700499999999</v>
      </c>
    </row>
    <row r="62" spans="3:5" ht="15.5" x14ac:dyDescent="0.35">
      <c r="C62" s="14" t="s">
        <v>22</v>
      </c>
      <c r="D62" s="23">
        <v>17840</v>
      </c>
    </row>
    <row r="63" spans="3:5" ht="15.5" x14ac:dyDescent="0.35">
      <c r="C63" s="14" t="s">
        <v>40</v>
      </c>
      <c r="D63" s="23">
        <v>1000</v>
      </c>
    </row>
    <row r="64" spans="3:5" ht="15.5" x14ac:dyDescent="0.35">
      <c r="C64" s="14" t="s">
        <v>21</v>
      </c>
      <c r="D64" s="23">
        <f>20200+10500</f>
        <v>30700</v>
      </c>
    </row>
    <row r="65" spans="3:4" ht="15.5" x14ac:dyDescent="0.35">
      <c r="C65" s="14" t="s">
        <v>50</v>
      </c>
      <c r="D65" s="23">
        <v>9500</v>
      </c>
    </row>
    <row r="66" spans="3:4" ht="15.5" x14ac:dyDescent="0.35">
      <c r="C66" s="14" t="s">
        <v>38</v>
      </c>
      <c r="D66" s="23">
        <v>1000</v>
      </c>
    </row>
    <row r="67" spans="3:4" ht="15.5" x14ac:dyDescent="0.35">
      <c r="C67" s="14" t="s">
        <v>42</v>
      </c>
      <c r="D67" s="23">
        <v>370</v>
      </c>
    </row>
    <row r="68" spans="3:4" ht="15.5" x14ac:dyDescent="0.35">
      <c r="C68" s="14" t="s">
        <v>146</v>
      </c>
      <c r="D68" s="23">
        <v>3000</v>
      </c>
    </row>
    <row r="69" spans="3:4" ht="15.5" x14ac:dyDescent="0.35">
      <c r="C69" s="14" t="s">
        <v>46</v>
      </c>
      <c r="D69" s="23">
        <f>150+150+1666.67+1000+368+1846.67+2216.67+600+1500+150</f>
        <v>9648.01</v>
      </c>
    </row>
    <row r="70" spans="3:4" ht="15.5" x14ac:dyDescent="0.35">
      <c r="C70" s="14" t="s">
        <v>114</v>
      </c>
      <c r="D70" s="23">
        <v>1515.4383333333333</v>
      </c>
    </row>
    <row r="71" spans="3:4" ht="15.5" x14ac:dyDescent="0.35">
      <c r="C71" s="14" t="s">
        <v>47</v>
      </c>
      <c r="D71" s="23">
        <f>50+240+240+500+700+650</f>
        <v>2380</v>
      </c>
    </row>
    <row r="72" spans="3:4" ht="15.5" x14ac:dyDescent="0.35">
      <c r="C72" s="14" t="s">
        <v>72</v>
      </c>
      <c r="D72" s="23">
        <v>3000</v>
      </c>
    </row>
    <row r="73" spans="3:4" ht="15.5" x14ac:dyDescent="0.35">
      <c r="C73" s="14" t="s">
        <v>147</v>
      </c>
      <c r="D73" s="23">
        <f>3000+400+500+500+2400+240</f>
        <v>7040</v>
      </c>
    </row>
    <row r="74" spans="3:4" ht="15.5" x14ac:dyDescent="0.35">
      <c r="C74" s="14" t="s">
        <v>106</v>
      </c>
      <c r="D74" s="23">
        <f>80+42+816</f>
        <v>938</v>
      </c>
    </row>
    <row r="75" spans="3:4" ht="15.5" x14ac:dyDescent="0.35">
      <c r="C75" s="14" t="s">
        <v>116</v>
      </c>
      <c r="D75" s="23">
        <v>19000</v>
      </c>
    </row>
    <row r="76" spans="3:4" ht="15.5" x14ac:dyDescent="0.35">
      <c r="C76" s="14" t="s">
        <v>165</v>
      </c>
      <c r="D76" s="23">
        <v>250</v>
      </c>
    </row>
    <row r="77" spans="3:4" ht="15.5" x14ac:dyDescent="0.35">
      <c r="C77" s="14" t="s">
        <v>61</v>
      </c>
      <c r="D77" s="23">
        <f>1200+600+450+633+2000+100+300+300</f>
        <v>5583</v>
      </c>
    </row>
    <row r="78" spans="3:4" ht="15.5" x14ac:dyDescent="0.35">
      <c r="C78" s="14" t="s">
        <v>64</v>
      </c>
      <c r="D78" s="23">
        <v>750</v>
      </c>
    </row>
    <row r="79" spans="3:4" ht="15.5" x14ac:dyDescent="0.35">
      <c r="C79" s="14" t="s">
        <v>54</v>
      </c>
      <c r="D79" s="23">
        <f>900+200+500+100+1000+300</f>
        <v>3000</v>
      </c>
    </row>
    <row r="80" spans="3:4" ht="15.5" x14ac:dyDescent="0.35">
      <c r="C80" s="14" t="s">
        <v>73</v>
      </c>
      <c r="D80" s="23">
        <v>18300</v>
      </c>
    </row>
    <row r="81" spans="3:4" ht="15.5" x14ac:dyDescent="0.35">
      <c r="C81" s="14" t="s">
        <v>87</v>
      </c>
      <c r="D81" s="23">
        <v>555.54999999999995</v>
      </c>
    </row>
    <row r="82" spans="3:4" ht="15.5" x14ac:dyDescent="0.35">
      <c r="C82" s="14" t="s">
        <v>133</v>
      </c>
      <c r="D82" s="23">
        <v>5000</v>
      </c>
    </row>
    <row r="83" spans="3:4" ht="15.5" x14ac:dyDescent="0.35">
      <c r="C83" s="14" t="s">
        <v>83</v>
      </c>
      <c r="D83" s="23">
        <v>500</v>
      </c>
    </row>
    <row r="84" spans="3:4" ht="15.5" x14ac:dyDescent="0.35">
      <c r="C84" s="14" t="s">
        <v>74</v>
      </c>
      <c r="D84" s="23">
        <v>4000</v>
      </c>
    </row>
    <row r="85" spans="3:4" ht="15.5" x14ac:dyDescent="0.35">
      <c r="C85" s="2" t="s">
        <v>28</v>
      </c>
      <c r="D85" s="12">
        <f>SUM(D60:D84)</f>
        <v>167176.69883333333</v>
      </c>
    </row>
    <row r="86" spans="3:4" ht="15" customHeight="1" x14ac:dyDescent="0.35">
      <c r="C86" s="24" t="s">
        <v>3</v>
      </c>
      <c r="D86" s="25"/>
    </row>
    <row r="87" spans="3:4" ht="15" customHeight="1" x14ac:dyDescent="0.35">
      <c r="C87" s="26"/>
      <c r="D87" s="27"/>
    </row>
    <row r="88" spans="3:4" ht="15" customHeight="1" x14ac:dyDescent="0.35">
      <c r="C88" s="2" t="s">
        <v>19</v>
      </c>
      <c r="D88" s="3" t="s">
        <v>0</v>
      </c>
    </row>
    <row r="89" spans="3:4" ht="15.5" x14ac:dyDescent="0.35">
      <c r="C89" s="14" t="s">
        <v>81</v>
      </c>
      <c r="D89" s="23">
        <v>8000</v>
      </c>
    </row>
    <row r="90" spans="3:4" ht="15.5" x14ac:dyDescent="0.35">
      <c r="C90" s="14" t="s">
        <v>20</v>
      </c>
      <c r="D90" s="23">
        <v>14306.700499999999</v>
      </c>
    </row>
    <row r="91" spans="3:4" ht="15.5" x14ac:dyDescent="0.35">
      <c r="C91" s="14" t="s">
        <v>22</v>
      </c>
      <c r="D91" s="23">
        <v>950</v>
      </c>
    </row>
    <row r="92" spans="3:4" ht="15.5" x14ac:dyDescent="0.35">
      <c r="C92" s="14" t="s">
        <v>40</v>
      </c>
      <c r="D92" s="23">
        <v>1000</v>
      </c>
    </row>
    <row r="93" spans="3:4" ht="15.5" x14ac:dyDescent="0.35">
      <c r="C93" s="14" t="s">
        <v>21</v>
      </c>
      <c r="D93" s="23">
        <f>20100+9300</f>
        <v>29400</v>
      </c>
    </row>
    <row r="94" spans="3:4" ht="15.5" x14ac:dyDescent="0.35">
      <c r="C94" s="14" t="s">
        <v>50</v>
      </c>
      <c r="D94" s="23">
        <v>9500</v>
      </c>
    </row>
    <row r="95" spans="3:4" ht="15.5" x14ac:dyDescent="0.35">
      <c r="C95" s="14" t="s">
        <v>38</v>
      </c>
      <c r="D95" s="23">
        <v>1000</v>
      </c>
    </row>
    <row r="96" spans="3:4" ht="15.5" x14ac:dyDescent="0.35">
      <c r="C96" s="14" t="s">
        <v>57</v>
      </c>
      <c r="D96" s="23">
        <v>150</v>
      </c>
    </row>
    <row r="97" spans="3:4" ht="15.5" x14ac:dyDescent="0.35">
      <c r="C97" s="14" t="s">
        <v>148</v>
      </c>
      <c r="D97" s="23">
        <v>1000</v>
      </c>
    </row>
    <row r="98" spans="3:4" ht="15.5" x14ac:dyDescent="0.35">
      <c r="C98" s="14" t="s">
        <v>46</v>
      </c>
      <c r="D98" s="23">
        <f>150+150+1666.67+1846.67+2216.67</f>
        <v>6030.01</v>
      </c>
    </row>
    <row r="99" spans="3:4" ht="15.5" x14ac:dyDescent="0.35">
      <c r="C99" s="14" t="s">
        <v>106</v>
      </c>
      <c r="D99" s="23">
        <f>80+800+400+900+630+550+1224+840+190+750</f>
        <v>6364</v>
      </c>
    </row>
    <row r="100" spans="3:4" ht="15.5" x14ac:dyDescent="0.35">
      <c r="C100" s="14" t="s">
        <v>47</v>
      </c>
      <c r="D100" s="23">
        <f>4800+50+240+240+2880+500+700+650</f>
        <v>10060</v>
      </c>
    </row>
    <row r="101" spans="3:4" ht="15.5" x14ac:dyDescent="0.35">
      <c r="C101" s="14" t="s">
        <v>159</v>
      </c>
      <c r="D101" s="23">
        <v>3000</v>
      </c>
    </row>
    <row r="102" spans="3:4" ht="15.5" x14ac:dyDescent="0.35">
      <c r="C102" s="14" t="s">
        <v>116</v>
      </c>
      <c r="D102" s="23">
        <v>19000</v>
      </c>
    </row>
    <row r="103" spans="3:4" ht="15.5" x14ac:dyDescent="0.35">
      <c r="C103" s="14" t="s">
        <v>165</v>
      </c>
      <c r="D103" s="23">
        <v>250</v>
      </c>
    </row>
    <row r="104" spans="3:4" ht="15.5" x14ac:dyDescent="0.35">
      <c r="C104" s="14" t="s">
        <v>114</v>
      </c>
      <c r="D104" s="23">
        <v>1515.4383333333333</v>
      </c>
    </row>
    <row r="105" spans="3:4" ht="15.5" x14ac:dyDescent="0.35">
      <c r="C105" s="14" t="s">
        <v>117</v>
      </c>
      <c r="D105" s="23">
        <v>1000</v>
      </c>
    </row>
    <row r="106" spans="3:4" ht="15.5" x14ac:dyDescent="0.35">
      <c r="C106" s="14" t="s">
        <v>166</v>
      </c>
      <c r="D106" s="23">
        <v>300</v>
      </c>
    </row>
    <row r="107" spans="3:4" ht="15.5" x14ac:dyDescent="0.35">
      <c r="C107" s="14" t="s">
        <v>149</v>
      </c>
      <c r="D107" s="23">
        <v>1500</v>
      </c>
    </row>
    <row r="108" spans="3:4" ht="15.5" x14ac:dyDescent="0.35">
      <c r="C108" s="14" t="s">
        <v>64</v>
      </c>
      <c r="D108" s="23">
        <v>750</v>
      </c>
    </row>
    <row r="109" spans="3:4" ht="15.5" x14ac:dyDescent="0.35">
      <c r="C109" s="14" t="s">
        <v>87</v>
      </c>
      <c r="D109" s="23">
        <v>555.54999999999995</v>
      </c>
    </row>
    <row r="110" spans="3:4" ht="15.5" x14ac:dyDescent="0.35">
      <c r="C110" s="14" t="s">
        <v>73</v>
      </c>
      <c r="D110" s="23">
        <v>15000</v>
      </c>
    </row>
    <row r="111" spans="3:4" ht="15.5" x14ac:dyDescent="0.35">
      <c r="C111" s="14" t="s">
        <v>42</v>
      </c>
      <c r="D111" s="23">
        <v>370</v>
      </c>
    </row>
    <row r="112" spans="3:4" ht="15.5" x14ac:dyDescent="0.35">
      <c r="C112" s="14" t="s">
        <v>83</v>
      </c>
      <c r="D112" s="23">
        <v>500</v>
      </c>
    </row>
    <row r="113" spans="3:4" ht="15.5" x14ac:dyDescent="0.35">
      <c r="C113" s="2" t="s">
        <v>29</v>
      </c>
      <c r="D113" s="12">
        <f>SUM(D89:D112)</f>
        <v>131501.69883333333</v>
      </c>
    </row>
    <row r="114" spans="3:4" ht="15" customHeight="1" x14ac:dyDescent="0.35">
      <c r="C114" s="24" t="s">
        <v>4</v>
      </c>
      <c r="D114" s="25"/>
    </row>
    <row r="115" spans="3:4" ht="15" customHeight="1" x14ac:dyDescent="0.35">
      <c r="C115" s="26"/>
      <c r="D115" s="27"/>
    </row>
    <row r="116" spans="3:4" ht="15" customHeight="1" x14ac:dyDescent="0.35">
      <c r="C116" s="2" t="s">
        <v>19</v>
      </c>
      <c r="D116" s="3" t="s">
        <v>0</v>
      </c>
    </row>
    <row r="117" spans="3:4" ht="15.5" x14ac:dyDescent="0.35">
      <c r="C117" s="14" t="s">
        <v>81</v>
      </c>
      <c r="D117" s="23">
        <v>8000</v>
      </c>
    </row>
    <row r="118" spans="3:4" ht="15.5" x14ac:dyDescent="0.35">
      <c r="C118" s="14" t="s">
        <v>20</v>
      </c>
      <c r="D118" s="23">
        <v>14306.700499999999</v>
      </c>
    </row>
    <row r="119" spans="3:4" ht="15.5" x14ac:dyDescent="0.35">
      <c r="C119" s="14" t="s">
        <v>22</v>
      </c>
      <c r="D119" s="23">
        <v>950</v>
      </c>
    </row>
    <row r="120" spans="3:4" ht="15.5" x14ac:dyDescent="0.35">
      <c r="C120" s="14" t="s">
        <v>40</v>
      </c>
      <c r="D120" s="23">
        <v>1000</v>
      </c>
    </row>
    <row r="121" spans="3:4" ht="15.5" x14ac:dyDescent="0.35">
      <c r="C121" s="14" t="s">
        <v>21</v>
      </c>
      <c r="D121" s="23">
        <f>3100</f>
        <v>3100</v>
      </c>
    </row>
    <row r="122" spans="3:4" ht="15.5" x14ac:dyDescent="0.35">
      <c r="C122" s="14" t="s">
        <v>50</v>
      </c>
      <c r="D122" s="23">
        <v>8000</v>
      </c>
    </row>
    <row r="123" spans="3:4" ht="15.5" x14ac:dyDescent="0.35">
      <c r="C123" s="14" t="s">
        <v>38</v>
      </c>
      <c r="D123" s="23">
        <v>1000</v>
      </c>
    </row>
    <row r="124" spans="3:4" ht="15.5" x14ac:dyDescent="0.35">
      <c r="C124" s="14" t="s">
        <v>42</v>
      </c>
      <c r="D124" s="23">
        <v>370</v>
      </c>
    </row>
    <row r="125" spans="3:4" ht="15.5" x14ac:dyDescent="0.35">
      <c r="C125" s="14" t="s">
        <v>106</v>
      </c>
      <c r="D125" s="23">
        <v>80</v>
      </c>
    </row>
    <row r="126" spans="3:4" ht="15.5" x14ac:dyDescent="0.35">
      <c r="C126" s="14" t="s">
        <v>46</v>
      </c>
      <c r="D126" s="23">
        <f>150+150+1666.67+1846.67+2216.67+1200</f>
        <v>7230.01</v>
      </c>
    </row>
    <row r="127" spans="3:4" ht="15.5" x14ac:dyDescent="0.35">
      <c r="C127" s="14" t="s">
        <v>123</v>
      </c>
      <c r="D127" s="23">
        <v>3000</v>
      </c>
    </row>
    <row r="128" spans="3:4" ht="15.5" x14ac:dyDescent="0.35">
      <c r="C128" s="14" t="s">
        <v>47</v>
      </c>
      <c r="D128" s="23">
        <f>50+240+240+500+700+650</f>
        <v>2380</v>
      </c>
    </row>
    <row r="129" spans="3:4" ht="15.5" x14ac:dyDescent="0.35">
      <c r="C129" s="14" t="s">
        <v>116</v>
      </c>
      <c r="D129" s="23">
        <v>19000</v>
      </c>
    </row>
    <row r="130" spans="3:4" ht="15.5" x14ac:dyDescent="0.35">
      <c r="C130" s="14" t="s">
        <v>165</v>
      </c>
      <c r="D130" s="23">
        <v>250</v>
      </c>
    </row>
    <row r="131" spans="3:4" ht="15.5" x14ac:dyDescent="0.35">
      <c r="C131" s="14" t="s">
        <v>114</v>
      </c>
      <c r="D131" s="23">
        <v>1515.4383333333333</v>
      </c>
    </row>
    <row r="132" spans="3:4" ht="15.5" x14ac:dyDescent="0.35">
      <c r="C132" s="14" t="s">
        <v>119</v>
      </c>
      <c r="D132" s="23">
        <v>5000</v>
      </c>
    </row>
    <row r="133" spans="3:4" ht="15.5" x14ac:dyDescent="0.35">
      <c r="C133" s="14" t="s">
        <v>150</v>
      </c>
      <c r="D133" s="23">
        <v>7500</v>
      </c>
    </row>
    <row r="134" spans="3:4" ht="15.5" x14ac:dyDescent="0.35">
      <c r="C134" s="14" t="s">
        <v>64</v>
      </c>
      <c r="D134" s="23">
        <f>2100+1050+600+600+400+750+300+1050+500+1000</f>
        <v>8350</v>
      </c>
    </row>
    <row r="135" spans="3:4" ht="15.5" x14ac:dyDescent="0.35">
      <c r="C135" s="14" t="s">
        <v>71</v>
      </c>
      <c r="D135" s="23">
        <v>11000</v>
      </c>
    </row>
    <row r="136" spans="3:4" ht="15.5" x14ac:dyDescent="0.35">
      <c r="C136" s="14" t="s">
        <v>139</v>
      </c>
      <c r="D136" s="23">
        <v>24000</v>
      </c>
    </row>
    <row r="137" spans="3:4" ht="15.5" x14ac:dyDescent="0.35">
      <c r="C137" s="14" t="s">
        <v>166</v>
      </c>
      <c r="D137" s="23">
        <v>300</v>
      </c>
    </row>
    <row r="138" spans="3:4" ht="15.5" x14ac:dyDescent="0.35">
      <c r="C138" s="14" t="s">
        <v>68</v>
      </c>
      <c r="D138" s="23">
        <v>5700</v>
      </c>
    </row>
    <row r="139" spans="3:4" ht="15.5" x14ac:dyDescent="0.35">
      <c r="C139" s="14" t="s">
        <v>87</v>
      </c>
      <c r="D139" s="23">
        <v>555.54999999999995</v>
      </c>
    </row>
    <row r="140" spans="3:4" ht="15.5" x14ac:dyDescent="0.35">
      <c r="C140" s="14" t="s">
        <v>124</v>
      </c>
      <c r="D140" s="23">
        <v>1000</v>
      </c>
    </row>
    <row r="141" spans="3:4" ht="15.5" x14ac:dyDescent="0.35">
      <c r="C141" s="14" t="s">
        <v>74</v>
      </c>
      <c r="D141" s="23">
        <v>4000</v>
      </c>
    </row>
    <row r="142" spans="3:4" ht="15.5" x14ac:dyDescent="0.35">
      <c r="C142" s="14" t="s">
        <v>83</v>
      </c>
      <c r="D142" s="23">
        <v>500</v>
      </c>
    </row>
    <row r="143" spans="3:4" ht="15.5" x14ac:dyDescent="0.35">
      <c r="C143" s="2" t="s">
        <v>30</v>
      </c>
      <c r="D143" s="12">
        <f>SUM(D117:D142)</f>
        <v>138087.69883333333</v>
      </c>
    </row>
    <row r="144" spans="3:4" ht="15" customHeight="1" x14ac:dyDescent="0.35">
      <c r="C144" s="24" t="s">
        <v>5</v>
      </c>
      <c r="D144" s="25"/>
    </row>
    <row r="145" spans="3:4" ht="15" customHeight="1" x14ac:dyDescent="0.35">
      <c r="C145" s="26"/>
      <c r="D145" s="27"/>
    </row>
    <row r="146" spans="3:4" ht="15" customHeight="1" x14ac:dyDescent="0.35">
      <c r="C146" s="2" t="s">
        <v>19</v>
      </c>
      <c r="D146" s="3" t="s">
        <v>0</v>
      </c>
    </row>
    <row r="147" spans="3:4" ht="15.5" x14ac:dyDescent="0.35">
      <c r="C147" s="14" t="s">
        <v>81</v>
      </c>
      <c r="D147" s="23">
        <v>8000</v>
      </c>
    </row>
    <row r="148" spans="3:4" ht="15.5" x14ac:dyDescent="0.35">
      <c r="C148" s="14" t="s">
        <v>20</v>
      </c>
      <c r="D148" s="23">
        <v>14306.700499999999</v>
      </c>
    </row>
    <row r="149" spans="3:4" ht="15.5" x14ac:dyDescent="0.35">
      <c r="C149" s="14" t="s">
        <v>22</v>
      </c>
      <c r="D149" s="23">
        <v>950</v>
      </c>
    </row>
    <row r="150" spans="3:4" ht="15.5" x14ac:dyDescent="0.35">
      <c r="C150" s="14" t="s">
        <v>40</v>
      </c>
      <c r="D150" s="23">
        <v>1000</v>
      </c>
    </row>
    <row r="151" spans="3:4" ht="15.5" x14ac:dyDescent="0.35">
      <c r="C151" s="14" t="s">
        <v>50</v>
      </c>
      <c r="D151" s="23">
        <v>5000</v>
      </c>
    </row>
    <row r="152" spans="3:4" ht="15.5" x14ac:dyDescent="0.35">
      <c r="C152" s="14" t="s">
        <v>42</v>
      </c>
      <c r="D152" s="23">
        <v>370</v>
      </c>
    </row>
    <row r="153" spans="3:4" ht="15.5" x14ac:dyDescent="0.35">
      <c r="C153" s="14" t="s">
        <v>38</v>
      </c>
      <c r="D153" s="23">
        <v>1000</v>
      </c>
    </row>
    <row r="154" spans="3:4" ht="15.5" x14ac:dyDescent="0.35">
      <c r="C154" s="14" t="s">
        <v>47</v>
      </c>
      <c r="D154" s="23">
        <f>500+650</f>
        <v>1150</v>
      </c>
    </row>
    <row r="155" spans="3:4" ht="15.5" x14ac:dyDescent="0.35">
      <c r="C155" s="14" t="s">
        <v>49</v>
      </c>
      <c r="D155" s="23">
        <f>3700+30000+400+3000+2000+700+1000</f>
        <v>40800</v>
      </c>
    </row>
    <row r="156" spans="3:4" ht="15.5" x14ac:dyDescent="0.35">
      <c r="C156" s="14" t="s">
        <v>64</v>
      </c>
      <c r="D156" s="23">
        <v>750</v>
      </c>
    </row>
    <row r="157" spans="3:4" ht="15.5" x14ac:dyDescent="0.35">
      <c r="C157" s="14" t="s">
        <v>116</v>
      </c>
      <c r="D157" s="23">
        <v>19000</v>
      </c>
    </row>
    <row r="158" spans="3:4" ht="15.5" x14ac:dyDescent="0.35">
      <c r="C158" s="14" t="s">
        <v>165</v>
      </c>
      <c r="D158" s="23">
        <v>250</v>
      </c>
    </row>
    <row r="159" spans="3:4" ht="15.5" x14ac:dyDescent="0.35">
      <c r="C159" s="14" t="s">
        <v>114</v>
      </c>
      <c r="D159" s="23">
        <v>1515.4383333333333</v>
      </c>
    </row>
    <row r="160" spans="3:4" ht="15.5" x14ac:dyDescent="0.35">
      <c r="C160" s="14" t="s">
        <v>88</v>
      </c>
      <c r="D160" s="23">
        <v>2000</v>
      </c>
    </row>
    <row r="161" spans="3:4" ht="15.5" x14ac:dyDescent="0.35">
      <c r="C161" s="14" t="s">
        <v>151</v>
      </c>
      <c r="D161" s="23">
        <v>1000</v>
      </c>
    </row>
    <row r="162" spans="3:4" ht="15.5" x14ac:dyDescent="0.35">
      <c r="C162" s="14" t="s">
        <v>119</v>
      </c>
      <c r="D162" s="23">
        <v>5000</v>
      </c>
    </row>
    <row r="163" spans="3:4" ht="15.5" x14ac:dyDescent="0.35">
      <c r="C163" s="14" t="s">
        <v>152</v>
      </c>
      <c r="D163" s="23">
        <v>2000</v>
      </c>
    </row>
    <row r="164" spans="3:4" ht="15.5" x14ac:dyDescent="0.35">
      <c r="C164" s="14" t="s">
        <v>166</v>
      </c>
      <c r="D164" s="23">
        <v>300</v>
      </c>
    </row>
    <row r="165" spans="3:4" ht="15.5" x14ac:dyDescent="0.35">
      <c r="C165" s="14" t="s">
        <v>138</v>
      </c>
      <c r="D165" s="23">
        <v>7500</v>
      </c>
    </row>
    <row r="166" spans="3:4" ht="22.25" customHeight="1" x14ac:dyDescent="0.35">
      <c r="C166" s="14" t="s">
        <v>99</v>
      </c>
      <c r="D166" s="23">
        <v>16696</v>
      </c>
    </row>
    <row r="167" spans="3:4" ht="15.5" x14ac:dyDescent="0.35">
      <c r="C167" s="14" t="s">
        <v>69</v>
      </c>
      <c r="D167" s="23">
        <v>7000</v>
      </c>
    </row>
    <row r="168" spans="3:4" ht="15.5" x14ac:dyDescent="0.35">
      <c r="C168" s="14" t="s">
        <v>87</v>
      </c>
      <c r="D168" s="23">
        <v>555.54999999999995</v>
      </c>
    </row>
    <row r="169" spans="3:4" ht="15.5" x14ac:dyDescent="0.35">
      <c r="C169" s="14" t="s">
        <v>70</v>
      </c>
      <c r="D169" s="23">
        <v>7000</v>
      </c>
    </row>
    <row r="170" spans="3:4" ht="15.5" x14ac:dyDescent="0.35">
      <c r="C170" s="14" t="s">
        <v>83</v>
      </c>
      <c r="D170" s="23">
        <v>500</v>
      </c>
    </row>
    <row r="171" spans="3:4" ht="15.5" x14ac:dyDescent="0.35">
      <c r="C171" s="2" t="s">
        <v>31</v>
      </c>
      <c r="D171" s="12">
        <f>SUM(D147:D170)</f>
        <v>143643.68883333332</v>
      </c>
    </row>
    <row r="172" spans="3:4" ht="15" customHeight="1" x14ac:dyDescent="0.35">
      <c r="C172" s="24" t="s">
        <v>6</v>
      </c>
      <c r="D172" s="25"/>
    </row>
    <row r="173" spans="3:4" ht="15" customHeight="1" x14ac:dyDescent="0.35">
      <c r="C173" s="26"/>
      <c r="D173" s="27"/>
    </row>
    <row r="174" spans="3:4" ht="15" customHeight="1" x14ac:dyDescent="0.35">
      <c r="C174" s="2" t="s">
        <v>19</v>
      </c>
      <c r="D174" s="3" t="s">
        <v>0</v>
      </c>
    </row>
    <row r="175" spans="3:4" ht="15.5" x14ac:dyDescent="0.35">
      <c r="C175" s="14" t="s">
        <v>81</v>
      </c>
      <c r="D175" s="23">
        <v>8000</v>
      </c>
    </row>
    <row r="176" spans="3:4" ht="15.5" x14ac:dyDescent="0.35">
      <c r="C176" s="14" t="s">
        <v>20</v>
      </c>
      <c r="D176" s="23">
        <v>14306.700499999999</v>
      </c>
    </row>
    <row r="177" spans="3:4" ht="15.5" x14ac:dyDescent="0.35">
      <c r="C177" s="14" t="s">
        <v>22</v>
      </c>
      <c r="D177" s="23">
        <v>950</v>
      </c>
    </row>
    <row r="178" spans="3:4" ht="15.5" x14ac:dyDescent="0.35">
      <c r="C178" s="14" t="s">
        <v>40</v>
      </c>
      <c r="D178" s="23">
        <v>1000</v>
      </c>
    </row>
    <row r="179" spans="3:4" ht="15.5" x14ac:dyDescent="0.35">
      <c r="C179" s="14" t="s">
        <v>50</v>
      </c>
      <c r="D179" s="23">
        <v>5000</v>
      </c>
    </row>
    <row r="180" spans="3:4" ht="15.5" x14ac:dyDescent="0.35">
      <c r="C180" s="14" t="s">
        <v>38</v>
      </c>
      <c r="D180" s="23">
        <v>1000</v>
      </c>
    </row>
    <row r="181" spans="3:4" ht="15.5" x14ac:dyDescent="0.35">
      <c r="C181" s="14" t="s">
        <v>42</v>
      </c>
      <c r="D181" s="23">
        <v>370</v>
      </c>
    </row>
    <row r="182" spans="3:4" ht="15.5" x14ac:dyDescent="0.35">
      <c r="C182" s="14" t="s">
        <v>58</v>
      </c>
      <c r="D182" s="23">
        <f>1000</f>
        <v>1000</v>
      </c>
    </row>
    <row r="183" spans="3:4" ht="15.5" x14ac:dyDescent="0.35">
      <c r="C183" s="14" t="s">
        <v>59</v>
      </c>
      <c r="D183" s="23">
        <v>110000</v>
      </c>
    </row>
    <row r="184" spans="3:4" ht="15.5" x14ac:dyDescent="0.35">
      <c r="C184" s="14" t="s">
        <v>114</v>
      </c>
      <c r="D184" s="23">
        <v>1515.4383333333333</v>
      </c>
    </row>
    <row r="185" spans="3:4" ht="15.5" x14ac:dyDescent="0.35">
      <c r="C185" s="14" t="s">
        <v>60</v>
      </c>
      <c r="D185" s="23">
        <v>18925</v>
      </c>
    </row>
    <row r="186" spans="3:4" ht="15.5" x14ac:dyDescent="0.35">
      <c r="C186" s="14" t="s">
        <v>61</v>
      </c>
      <c r="D186" s="23">
        <f>1200+600+450+633+2000+100+300+300</f>
        <v>5583</v>
      </c>
    </row>
    <row r="187" spans="3:4" ht="15.5" x14ac:dyDescent="0.35">
      <c r="C187" s="14" t="s">
        <v>47</v>
      </c>
      <c r="D187" s="23">
        <v>500</v>
      </c>
    </row>
    <row r="188" spans="3:4" ht="15.5" x14ac:dyDescent="0.35">
      <c r="C188" s="14" t="s">
        <v>62</v>
      </c>
      <c r="D188" s="23">
        <v>880</v>
      </c>
    </row>
    <row r="189" spans="3:4" ht="15.5" x14ac:dyDescent="0.35">
      <c r="C189" s="14" t="s">
        <v>125</v>
      </c>
      <c r="D189" s="23">
        <v>20000</v>
      </c>
    </row>
    <row r="190" spans="3:4" ht="15.5" x14ac:dyDescent="0.35">
      <c r="C190" s="14" t="s">
        <v>153</v>
      </c>
      <c r="D190" s="23">
        <f>40000+15000</f>
        <v>55000</v>
      </c>
    </row>
    <row r="191" spans="3:4" ht="15.5" x14ac:dyDescent="0.35">
      <c r="C191" s="14" t="s">
        <v>154</v>
      </c>
      <c r="D191" s="23">
        <f>3000+300+2000+600+44000+6400+400+200+200+1000+800+1500+720+400+288+160+280+400+1000</f>
        <v>63648</v>
      </c>
    </row>
    <row r="192" spans="3:4" ht="15.5" x14ac:dyDescent="0.35">
      <c r="C192" s="14" t="s">
        <v>95</v>
      </c>
      <c r="D192" s="23">
        <v>13696</v>
      </c>
    </row>
    <row r="193" spans="3:4" ht="15.5" x14ac:dyDescent="0.35">
      <c r="C193" s="14" t="s">
        <v>96</v>
      </c>
      <c r="D193" s="23">
        <v>9846</v>
      </c>
    </row>
    <row r="194" spans="3:4" ht="15.5" x14ac:dyDescent="0.35">
      <c r="C194" s="14" t="s">
        <v>94</v>
      </c>
      <c r="D194" s="23">
        <v>15746</v>
      </c>
    </row>
    <row r="195" spans="3:4" ht="15.5" x14ac:dyDescent="0.35">
      <c r="C195" s="14" t="s">
        <v>100</v>
      </c>
      <c r="D195" s="23">
        <v>17896</v>
      </c>
    </row>
    <row r="196" spans="3:4" ht="15.5" x14ac:dyDescent="0.35">
      <c r="C196" s="14" t="s">
        <v>101</v>
      </c>
      <c r="D196" s="23">
        <v>15830</v>
      </c>
    </row>
    <row r="197" spans="3:4" ht="15.5" x14ac:dyDescent="0.35">
      <c r="C197" s="14" t="s">
        <v>98</v>
      </c>
      <c r="D197" s="23">
        <v>9830</v>
      </c>
    </row>
    <row r="198" spans="3:4" ht="15.5" x14ac:dyDescent="0.35">
      <c r="C198" s="14" t="s">
        <v>97</v>
      </c>
      <c r="D198" s="23">
        <v>28634</v>
      </c>
    </row>
    <row r="199" spans="3:4" ht="15.5" x14ac:dyDescent="0.35">
      <c r="C199" s="14" t="s">
        <v>166</v>
      </c>
      <c r="D199" s="23">
        <v>300</v>
      </c>
    </row>
    <row r="200" spans="3:4" ht="15.5" x14ac:dyDescent="0.35">
      <c r="C200" s="14" t="s">
        <v>87</v>
      </c>
      <c r="D200" s="23">
        <v>555.54999999999995</v>
      </c>
    </row>
    <row r="201" spans="3:4" ht="15.5" x14ac:dyDescent="0.35">
      <c r="C201" s="14" t="s">
        <v>112</v>
      </c>
      <c r="D201" s="23">
        <v>2000</v>
      </c>
    </row>
    <row r="202" spans="3:4" ht="15.5" x14ac:dyDescent="0.35">
      <c r="C202" s="14" t="s">
        <v>83</v>
      </c>
      <c r="D202" s="23">
        <v>500</v>
      </c>
    </row>
    <row r="203" spans="3:4" ht="15.5" x14ac:dyDescent="0.35">
      <c r="C203" s="14" t="s">
        <v>74</v>
      </c>
      <c r="D203" s="23">
        <v>4000</v>
      </c>
    </row>
    <row r="204" spans="3:4" ht="15.5" x14ac:dyDescent="0.35">
      <c r="C204" s="2" t="s">
        <v>32</v>
      </c>
      <c r="D204" s="12">
        <f>SUM(D175:D203)</f>
        <v>426511.68883333332</v>
      </c>
    </row>
    <row r="205" spans="3:4" ht="15.5" x14ac:dyDescent="0.35">
      <c r="C205" s="7" t="s">
        <v>7</v>
      </c>
      <c r="D205" s="8"/>
    </row>
    <row r="206" spans="3:4" ht="15" customHeight="1" x14ac:dyDescent="0.35">
      <c r="C206" s="9"/>
      <c r="D206" s="10"/>
    </row>
    <row r="207" spans="3:4" ht="15" customHeight="1" x14ac:dyDescent="0.35">
      <c r="C207" s="2" t="s">
        <v>19</v>
      </c>
      <c r="D207" s="3" t="s">
        <v>0</v>
      </c>
    </row>
    <row r="208" spans="3:4" ht="15.5" x14ac:dyDescent="0.35">
      <c r="C208" s="14" t="s">
        <v>81</v>
      </c>
      <c r="D208" s="23">
        <v>8000</v>
      </c>
    </row>
    <row r="209" spans="3:4" ht="15.5" x14ac:dyDescent="0.35">
      <c r="C209" s="14" t="s">
        <v>20</v>
      </c>
      <c r="D209" s="23">
        <v>14306.700499999999</v>
      </c>
    </row>
    <row r="210" spans="3:4" ht="15.5" x14ac:dyDescent="0.35">
      <c r="C210" s="14" t="s">
        <v>22</v>
      </c>
      <c r="D210" s="23">
        <v>950</v>
      </c>
    </row>
    <row r="211" spans="3:4" ht="15.5" x14ac:dyDescent="0.35">
      <c r="C211" s="14" t="s">
        <v>40</v>
      </c>
      <c r="D211" s="23">
        <v>1000</v>
      </c>
    </row>
    <row r="212" spans="3:4" ht="15.5" x14ac:dyDescent="0.35">
      <c r="C212" s="14" t="s">
        <v>50</v>
      </c>
      <c r="D212" s="23">
        <v>5000</v>
      </c>
    </row>
    <row r="213" spans="3:4" ht="15.5" x14ac:dyDescent="0.35">
      <c r="C213" s="14" t="s">
        <v>38</v>
      </c>
      <c r="D213" s="23">
        <v>1000</v>
      </c>
    </row>
    <row r="214" spans="3:4" ht="15.5" x14ac:dyDescent="0.35">
      <c r="C214" s="14" t="s">
        <v>42</v>
      </c>
      <c r="D214" s="23">
        <v>370</v>
      </c>
    </row>
    <row r="215" spans="3:4" ht="15.5" x14ac:dyDescent="0.35">
      <c r="C215" s="14" t="s">
        <v>103</v>
      </c>
      <c r="D215" s="23">
        <f>5000+400+400+150+400+400+400+400+24000+500+38400+2000+1200+1600+360+800+350+480+500</f>
        <v>77740</v>
      </c>
    </row>
    <row r="216" spans="3:4" ht="15.5" x14ac:dyDescent="0.35">
      <c r="C216" s="14" t="s">
        <v>140</v>
      </c>
      <c r="D216" s="23">
        <v>16030</v>
      </c>
    </row>
    <row r="217" spans="3:4" ht="15.5" x14ac:dyDescent="0.35">
      <c r="C217" s="14" t="s">
        <v>141</v>
      </c>
      <c r="D217" s="23">
        <v>20884</v>
      </c>
    </row>
    <row r="218" spans="3:4" ht="15.5" x14ac:dyDescent="0.35">
      <c r="C218" s="14" t="s">
        <v>155</v>
      </c>
      <c r="D218" s="23">
        <f>27000*2</f>
        <v>54000</v>
      </c>
    </row>
    <row r="219" spans="3:4" ht="15.5" x14ac:dyDescent="0.35">
      <c r="C219" s="14" t="s">
        <v>114</v>
      </c>
      <c r="D219" s="23">
        <v>1515.4383333333333</v>
      </c>
    </row>
    <row r="220" spans="3:4" ht="15.5" x14ac:dyDescent="0.35">
      <c r="C220" s="14" t="s">
        <v>90</v>
      </c>
      <c r="D220" s="23">
        <v>1000</v>
      </c>
    </row>
    <row r="221" spans="3:4" ht="15.5" x14ac:dyDescent="0.35">
      <c r="C221" s="14" t="s">
        <v>138</v>
      </c>
      <c r="D221" s="23">
        <f>22400-7500-7500</f>
        <v>7400</v>
      </c>
    </row>
    <row r="222" spans="3:4" ht="15.5" x14ac:dyDescent="0.35">
      <c r="C222" s="14" t="s">
        <v>88</v>
      </c>
      <c r="D222" s="23">
        <f>2000+1000</f>
        <v>3000</v>
      </c>
    </row>
    <row r="223" spans="3:4" ht="15.5" x14ac:dyDescent="0.35">
      <c r="C223" s="14" t="s">
        <v>166</v>
      </c>
      <c r="D223" s="23">
        <v>300</v>
      </c>
    </row>
    <row r="224" spans="3:4" ht="15.5" x14ac:dyDescent="0.35">
      <c r="C224" s="14" t="s">
        <v>84</v>
      </c>
      <c r="D224" s="23">
        <v>555.54999999999995</v>
      </c>
    </row>
    <row r="225" spans="3:4" ht="15.5" x14ac:dyDescent="0.35">
      <c r="C225" s="14" t="s">
        <v>134</v>
      </c>
      <c r="D225" s="23">
        <v>4000</v>
      </c>
    </row>
    <row r="226" spans="3:4" ht="15.5" x14ac:dyDescent="0.35">
      <c r="C226" s="14" t="s">
        <v>47</v>
      </c>
      <c r="D226" s="23">
        <v>500</v>
      </c>
    </row>
    <row r="227" spans="3:4" ht="15.5" x14ac:dyDescent="0.35">
      <c r="C227" s="14" t="s">
        <v>83</v>
      </c>
      <c r="D227" s="23">
        <v>500</v>
      </c>
    </row>
    <row r="228" spans="3:4" ht="15.5" x14ac:dyDescent="0.35">
      <c r="C228" s="2" t="s">
        <v>33</v>
      </c>
      <c r="D228" s="12">
        <f>SUM(D208:D227)</f>
        <v>218051.68883333332</v>
      </c>
    </row>
    <row r="229" spans="3:4" ht="15" customHeight="1" x14ac:dyDescent="0.35">
      <c r="C229" s="24" t="s">
        <v>8</v>
      </c>
      <c r="D229" s="25"/>
    </row>
    <row r="230" spans="3:4" ht="15" customHeight="1" x14ac:dyDescent="0.35">
      <c r="C230" s="26"/>
      <c r="D230" s="27"/>
    </row>
    <row r="231" spans="3:4" ht="15" customHeight="1" x14ac:dyDescent="0.35">
      <c r="C231" s="2" t="s">
        <v>19</v>
      </c>
      <c r="D231" s="3" t="s">
        <v>0</v>
      </c>
    </row>
    <row r="232" spans="3:4" ht="15.5" x14ac:dyDescent="0.35">
      <c r="C232" s="14" t="s">
        <v>81</v>
      </c>
      <c r="D232" s="23">
        <v>7500</v>
      </c>
    </row>
    <row r="233" spans="3:4" ht="15.5" x14ac:dyDescent="0.35">
      <c r="C233" s="14" t="s">
        <v>20</v>
      </c>
      <c r="D233" s="23">
        <v>14306.700499999999</v>
      </c>
    </row>
    <row r="234" spans="3:4" ht="15.5" x14ac:dyDescent="0.35">
      <c r="C234" s="14" t="s">
        <v>22</v>
      </c>
      <c r="D234" s="23">
        <v>950</v>
      </c>
    </row>
    <row r="235" spans="3:4" ht="15.5" x14ac:dyDescent="0.35">
      <c r="C235" s="14" t="s">
        <v>40</v>
      </c>
      <c r="D235" s="23">
        <v>1000</v>
      </c>
    </row>
    <row r="236" spans="3:4" ht="15.5" x14ac:dyDescent="0.35">
      <c r="C236" s="14" t="s">
        <v>21</v>
      </c>
      <c r="D236" s="23">
        <f>7100</f>
        <v>7100</v>
      </c>
    </row>
    <row r="237" spans="3:4" ht="15.5" x14ac:dyDescent="0.35">
      <c r="C237" s="14" t="s">
        <v>50</v>
      </c>
      <c r="D237" s="23">
        <v>6000</v>
      </c>
    </row>
    <row r="238" spans="3:4" ht="15.5" x14ac:dyDescent="0.35">
      <c r="C238" s="14" t="s">
        <v>38</v>
      </c>
      <c r="D238" s="23">
        <v>1000</v>
      </c>
    </row>
    <row r="239" spans="3:4" ht="15.5" x14ac:dyDescent="0.35">
      <c r="C239" s="14" t="s">
        <v>92</v>
      </c>
      <c r="D239" s="23">
        <v>630</v>
      </c>
    </row>
    <row r="240" spans="3:4" ht="15.5" x14ac:dyDescent="0.35">
      <c r="C240" s="14" t="s">
        <v>91</v>
      </c>
      <c r="D240" s="23">
        <v>500</v>
      </c>
    </row>
    <row r="241" spans="3:4" ht="15.5" x14ac:dyDescent="0.35">
      <c r="C241" s="14" t="s">
        <v>53</v>
      </c>
      <c r="D241" s="23">
        <v>1000</v>
      </c>
    </row>
    <row r="242" spans="3:4" ht="15.5" x14ac:dyDescent="0.35">
      <c r="C242" s="14" t="s">
        <v>43</v>
      </c>
      <c r="D242" s="23">
        <v>2730</v>
      </c>
    </row>
    <row r="243" spans="3:4" ht="15.5" x14ac:dyDescent="0.35">
      <c r="C243" s="14" t="s">
        <v>44</v>
      </c>
      <c r="D243" s="23">
        <v>1180</v>
      </c>
    </row>
    <row r="244" spans="3:4" ht="15.5" x14ac:dyDescent="0.35">
      <c r="C244" s="14" t="s">
        <v>114</v>
      </c>
      <c r="D244" s="23">
        <v>1515.4383333333333</v>
      </c>
    </row>
    <row r="245" spans="3:4" ht="15.5" x14ac:dyDescent="0.35">
      <c r="C245" s="14" t="s">
        <v>156</v>
      </c>
      <c r="D245" s="23">
        <v>1500</v>
      </c>
    </row>
    <row r="246" spans="3:4" ht="15.5" x14ac:dyDescent="0.35">
      <c r="C246" s="14" t="s">
        <v>106</v>
      </c>
      <c r="D246" s="23">
        <f>80+4070+6000</f>
        <v>10150</v>
      </c>
    </row>
    <row r="247" spans="3:4" ht="15.5" x14ac:dyDescent="0.35">
      <c r="C247" s="14" t="s">
        <v>52</v>
      </c>
      <c r="D247" s="23">
        <v>15000</v>
      </c>
    </row>
    <row r="248" spans="3:4" ht="15.5" x14ac:dyDescent="0.35">
      <c r="C248" s="14" t="s">
        <v>45</v>
      </c>
      <c r="D248" s="23">
        <v>6000</v>
      </c>
    </row>
    <row r="249" spans="3:4" ht="15.5" x14ac:dyDescent="0.35">
      <c r="C249" s="14" t="s">
        <v>61</v>
      </c>
      <c r="D249" s="23">
        <f>1200+600+450+633+2000+100+300+300</f>
        <v>5583</v>
      </c>
    </row>
    <row r="250" spans="3:4" ht="15.5" x14ac:dyDescent="0.35">
      <c r="C250" s="14" t="s">
        <v>111</v>
      </c>
      <c r="D250" s="23">
        <v>1500</v>
      </c>
    </row>
    <row r="251" spans="3:4" ht="15.5" x14ac:dyDescent="0.35">
      <c r="C251" s="14" t="s">
        <v>47</v>
      </c>
      <c r="D251" s="23">
        <f>500+1000+2415+700</f>
        <v>4615</v>
      </c>
    </row>
    <row r="252" spans="3:4" ht="15.5" x14ac:dyDescent="0.35">
      <c r="C252" s="14" t="s">
        <v>165</v>
      </c>
      <c r="D252" s="23">
        <f>150+200+320+500+250</f>
        <v>1420</v>
      </c>
    </row>
    <row r="253" spans="3:4" ht="15.5" x14ac:dyDescent="0.35">
      <c r="C253" s="14" t="s">
        <v>72</v>
      </c>
      <c r="D253" s="23">
        <v>3000</v>
      </c>
    </row>
    <row r="254" spans="3:4" ht="15.5" x14ac:dyDescent="0.35">
      <c r="C254" s="14" t="s">
        <v>48</v>
      </c>
      <c r="D254" s="23">
        <f>1000+400</f>
        <v>1400</v>
      </c>
    </row>
    <row r="255" spans="3:4" ht="15.5" x14ac:dyDescent="0.35">
      <c r="C255" s="14" t="s">
        <v>157</v>
      </c>
      <c r="D255" s="23">
        <v>2000</v>
      </c>
    </row>
    <row r="256" spans="3:4" ht="15.5" x14ac:dyDescent="0.35">
      <c r="C256" s="14" t="s">
        <v>116</v>
      </c>
      <c r="D256" s="23">
        <v>19000</v>
      </c>
    </row>
    <row r="257" spans="3:4" ht="15.5" x14ac:dyDescent="0.35">
      <c r="C257" s="14" t="s">
        <v>166</v>
      </c>
      <c r="D257" s="23">
        <v>300</v>
      </c>
    </row>
    <row r="258" spans="3:4" ht="15.5" x14ac:dyDescent="0.35">
      <c r="C258" s="14" t="s">
        <v>110</v>
      </c>
      <c r="D258" s="23">
        <v>10000</v>
      </c>
    </row>
    <row r="259" spans="3:4" ht="15.5" x14ac:dyDescent="0.35">
      <c r="C259" s="14" t="s">
        <v>93</v>
      </c>
      <c r="D259" s="23">
        <v>2000</v>
      </c>
    </row>
    <row r="260" spans="3:4" ht="15.5" x14ac:dyDescent="0.35">
      <c r="C260" s="14" t="s">
        <v>63</v>
      </c>
      <c r="D260" s="23">
        <v>7600</v>
      </c>
    </row>
    <row r="261" spans="3:4" ht="15.5" x14ac:dyDescent="0.35">
      <c r="C261" s="14" t="s">
        <v>73</v>
      </c>
      <c r="D261" s="23">
        <v>7100</v>
      </c>
    </row>
    <row r="262" spans="3:4" ht="15.5" x14ac:dyDescent="0.35">
      <c r="C262" s="14" t="s">
        <v>132</v>
      </c>
      <c r="D262" s="23">
        <f>8*3000</f>
        <v>24000</v>
      </c>
    </row>
    <row r="263" spans="3:4" ht="15.5" x14ac:dyDescent="0.35">
      <c r="C263" s="14" t="s">
        <v>67</v>
      </c>
      <c r="D263" s="23">
        <v>2000</v>
      </c>
    </row>
    <row r="264" spans="3:4" ht="15.5" x14ac:dyDescent="0.35">
      <c r="C264" s="14" t="s">
        <v>74</v>
      </c>
      <c r="D264" s="23">
        <v>4000</v>
      </c>
    </row>
    <row r="265" spans="3:4" ht="15.5" x14ac:dyDescent="0.35">
      <c r="C265" s="14" t="s">
        <v>134</v>
      </c>
      <c r="D265" s="23">
        <v>7000</v>
      </c>
    </row>
    <row r="266" spans="3:4" ht="15.5" x14ac:dyDescent="0.35">
      <c r="C266" s="14" t="s">
        <v>83</v>
      </c>
      <c r="D266" s="23">
        <v>500</v>
      </c>
    </row>
    <row r="267" spans="3:4" ht="15.5" x14ac:dyDescent="0.35">
      <c r="C267" s="14" t="s">
        <v>84</v>
      </c>
      <c r="D267" s="23">
        <f>2000+555.55</f>
        <v>2555.5500000000002</v>
      </c>
    </row>
    <row r="268" spans="3:4" ht="15.5" x14ac:dyDescent="0.35">
      <c r="C268" s="2" t="s">
        <v>34</v>
      </c>
      <c r="D268" s="12">
        <f>SUM(D232:D267)</f>
        <v>183635.68883333332</v>
      </c>
    </row>
    <row r="269" spans="3:4" ht="15" customHeight="1" x14ac:dyDescent="0.35">
      <c r="C269" s="24" t="s">
        <v>9</v>
      </c>
      <c r="D269" s="25"/>
    </row>
    <row r="270" spans="3:4" ht="15" customHeight="1" x14ac:dyDescent="0.35">
      <c r="C270" s="26"/>
      <c r="D270" s="27"/>
    </row>
    <row r="271" spans="3:4" ht="15" customHeight="1" x14ac:dyDescent="0.35">
      <c r="C271" s="2" t="s">
        <v>19</v>
      </c>
      <c r="D271" s="3" t="s">
        <v>0</v>
      </c>
    </row>
    <row r="272" spans="3:4" ht="15.5" x14ac:dyDescent="0.35">
      <c r="C272" s="14" t="s">
        <v>81</v>
      </c>
      <c r="D272" s="23">
        <v>8000</v>
      </c>
    </row>
    <row r="273" spans="3:4" ht="15.5" x14ac:dyDescent="0.35">
      <c r="C273" s="14" t="s">
        <v>20</v>
      </c>
      <c r="D273" s="23">
        <v>14306.700499999999</v>
      </c>
    </row>
    <row r="274" spans="3:4" ht="15.5" x14ac:dyDescent="0.35">
      <c r="C274" s="14" t="s">
        <v>22</v>
      </c>
      <c r="D274" s="23">
        <v>10950</v>
      </c>
    </row>
    <row r="275" spans="3:4" ht="15.5" x14ac:dyDescent="0.35">
      <c r="C275" s="14" t="s">
        <v>40</v>
      </c>
      <c r="D275" s="23">
        <v>1000</v>
      </c>
    </row>
    <row r="276" spans="3:4" ht="15.5" x14ac:dyDescent="0.35">
      <c r="C276" s="14" t="s">
        <v>21</v>
      </c>
      <c r="D276" s="23">
        <f>22200+9000</f>
        <v>31200</v>
      </c>
    </row>
    <row r="277" spans="3:4" ht="15.5" x14ac:dyDescent="0.35">
      <c r="C277" s="14" t="s">
        <v>50</v>
      </c>
      <c r="D277" s="23">
        <v>6000</v>
      </c>
    </row>
    <row r="278" spans="3:4" ht="15.5" x14ac:dyDescent="0.35">
      <c r="C278" s="14" t="s">
        <v>38</v>
      </c>
      <c r="D278" s="23">
        <v>1000</v>
      </c>
    </row>
    <row r="279" spans="3:4" ht="15.5" x14ac:dyDescent="0.35">
      <c r="C279" s="14" t="s">
        <v>114</v>
      </c>
      <c r="D279" s="23">
        <v>1000</v>
      </c>
    </row>
    <row r="280" spans="3:4" ht="15.5" x14ac:dyDescent="0.35">
      <c r="C280" s="14" t="s">
        <v>116</v>
      </c>
      <c r="D280" s="23">
        <v>19000</v>
      </c>
    </row>
    <row r="281" spans="3:4" ht="15.5" x14ac:dyDescent="0.35">
      <c r="C281" s="14" t="s">
        <v>165</v>
      </c>
      <c r="D281" s="23">
        <f>1400+150+1050+200+320+11340+100+100+500+250</f>
        <v>15410</v>
      </c>
    </row>
    <row r="282" spans="3:4" ht="15.5" x14ac:dyDescent="0.35">
      <c r="C282" s="14" t="s">
        <v>106</v>
      </c>
      <c r="D282" s="23">
        <v>80</v>
      </c>
    </row>
    <row r="283" spans="3:4" ht="15.5" x14ac:dyDescent="0.35">
      <c r="C283" s="14" t="s">
        <v>118</v>
      </c>
      <c r="D283" s="23">
        <v>1500</v>
      </c>
    </row>
    <row r="284" spans="3:4" ht="15.5" x14ac:dyDescent="0.35">
      <c r="C284" s="14" t="s">
        <v>166</v>
      </c>
      <c r="D284" s="23">
        <v>300</v>
      </c>
    </row>
    <row r="285" spans="3:4" ht="15.5" x14ac:dyDescent="0.35">
      <c r="C285" s="14" t="s">
        <v>47</v>
      </c>
      <c r="D285" s="23">
        <f>500+1000+2415+700</f>
        <v>4615</v>
      </c>
    </row>
    <row r="286" spans="3:4" ht="15.5" x14ac:dyDescent="0.35">
      <c r="C286" s="14" t="s">
        <v>93</v>
      </c>
      <c r="D286" s="23">
        <v>2000</v>
      </c>
    </row>
    <row r="287" spans="3:4" ht="15.5" x14ac:dyDescent="0.35">
      <c r="C287" s="14" t="s">
        <v>73</v>
      </c>
      <c r="D287" s="23">
        <v>13000</v>
      </c>
    </row>
    <row r="288" spans="3:4" ht="15.5" x14ac:dyDescent="0.35">
      <c r="C288" s="14" t="s">
        <v>134</v>
      </c>
      <c r="D288" s="23">
        <v>3000</v>
      </c>
    </row>
    <row r="289" spans="3:4" ht="15.5" x14ac:dyDescent="0.35">
      <c r="C289" s="14" t="s">
        <v>80</v>
      </c>
      <c r="D289" s="23">
        <v>1000</v>
      </c>
    </row>
    <row r="290" spans="3:4" ht="15.5" x14ac:dyDescent="0.35">
      <c r="C290" s="14" t="s">
        <v>83</v>
      </c>
      <c r="D290" s="23">
        <v>500</v>
      </c>
    </row>
    <row r="291" spans="3:4" ht="15.5" x14ac:dyDescent="0.35">
      <c r="C291" s="2" t="s">
        <v>35</v>
      </c>
      <c r="D291" s="12">
        <f>SUM(D272:D290)</f>
        <v>133861.70050000001</v>
      </c>
    </row>
    <row r="292" spans="3:4" ht="15" customHeight="1" x14ac:dyDescent="0.35">
      <c r="C292" s="24" t="s">
        <v>126</v>
      </c>
      <c r="D292" s="25"/>
    </row>
    <row r="293" spans="3:4" ht="15" customHeight="1" x14ac:dyDescent="0.35">
      <c r="C293" s="26"/>
      <c r="D293" s="27"/>
    </row>
    <row r="294" spans="3:4" ht="15" customHeight="1" x14ac:dyDescent="0.35">
      <c r="C294" s="2" t="s">
        <v>19</v>
      </c>
      <c r="D294" s="3" t="s">
        <v>0</v>
      </c>
    </row>
    <row r="295" spans="3:4" ht="15.5" x14ac:dyDescent="0.35">
      <c r="C295" s="14" t="s">
        <v>81</v>
      </c>
      <c r="D295" s="23">
        <v>8000</v>
      </c>
    </row>
    <row r="296" spans="3:4" ht="15.5" x14ac:dyDescent="0.35">
      <c r="C296" s="14" t="s">
        <v>20</v>
      </c>
      <c r="D296" s="23">
        <v>14306.700499999999</v>
      </c>
    </row>
    <row r="297" spans="3:4" ht="15.5" x14ac:dyDescent="0.35">
      <c r="C297" s="14" t="s">
        <v>22</v>
      </c>
      <c r="D297" s="23">
        <v>6330</v>
      </c>
    </row>
    <row r="298" spans="3:4" ht="15.5" x14ac:dyDescent="0.35">
      <c r="C298" s="14" t="s">
        <v>40</v>
      </c>
      <c r="D298" s="23">
        <v>1000</v>
      </c>
    </row>
    <row r="299" spans="3:4" ht="15.5" x14ac:dyDescent="0.35">
      <c r="C299" s="14" t="s">
        <v>21</v>
      </c>
      <c r="D299" s="23">
        <f>22000+12500</f>
        <v>34500</v>
      </c>
    </row>
    <row r="300" spans="3:4" ht="15.5" x14ac:dyDescent="0.35">
      <c r="C300" s="14" t="s">
        <v>50</v>
      </c>
      <c r="D300" s="23">
        <v>7000</v>
      </c>
    </row>
    <row r="301" spans="3:4" ht="15.5" x14ac:dyDescent="0.35">
      <c r="C301" s="14" t="s">
        <v>38</v>
      </c>
      <c r="D301" s="23">
        <v>1000</v>
      </c>
    </row>
    <row r="302" spans="3:4" ht="15.5" x14ac:dyDescent="0.35">
      <c r="C302" s="14" t="s">
        <v>47</v>
      </c>
      <c r="D302" s="23">
        <f>500+1000+2415+700</f>
        <v>4615</v>
      </c>
    </row>
    <row r="303" spans="3:4" ht="15.5" x14ac:dyDescent="0.35">
      <c r="C303" s="14" t="s">
        <v>107</v>
      </c>
      <c r="D303" s="23">
        <v>28000</v>
      </c>
    </row>
    <row r="304" spans="3:4" ht="15.5" x14ac:dyDescent="0.35">
      <c r="C304" s="14" t="s">
        <v>109</v>
      </c>
      <c r="D304" s="23">
        <v>1000</v>
      </c>
    </row>
    <row r="305" spans="3:4" ht="15.5" x14ac:dyDescent="0.35">
      <c r="C305" s="14" t="s">
        <v>114</v>
      </c>
      <c r="D305" s="23">
        <v>1515.4383333333333</v>
      </c>
    </row>
    <row r="306" spans="3:4" ht="15.5" x14ac:dyDescent="0.35">
      <c r="C306" s="14" t="s">
        <v>116</v>
      </c>
      <c r="D306" s="23">
        <v>19000</v>
      </c>
    </row>
    <row r="307" spans="3:4" ht="15.5" x14ac:dyDescent="0.35">
      <c r="C307" s="14" t="s">
        <v>165</v>
      </c>
      <c r="D307" s="23">
        <f>1400+150+1050+200+320+100+100+250</f>
        <v>3570</v>
      </c>
    </row>
    <row r="308" spans="3:4" ht="15.5" x14ac:dyDescent="0.35">
      <c r="C308" s="14" t="s">
        <v>106</v>
      </c>
      <c r="D308" s="23">
        <v>80</v>
      </c>
    </row>
    <row r="309" spans="3:4" ht="15.5" x14ac:dyDescent="0.35">
      <c r="C309" s="14" t="s">
        <v>166</v>
      </c>
      <c r="D309" s="23">
        <v>300</v>
      </c>
    </row>
    <row r="310" spans="3:4" ht="15.5" x14ac:dyDescent="0.35">
      <c r="C310" s="14" t="s">
        <v>102</v>
      </c>
      <c r="D310" s="23">
        <f>3000+300+1000+200+26400+3840+200+100+500+400+1500+600+750+625+240+280+200+200+882</f>
        <v>41217</v>
      </c>
    </row>
    <row r="311" spans="3:4" ht="15.5" x14ac:dyDescent="0.35">
      <c r="C311" s="14" t="s">
        <v>104</v>
      </c>
      <c r="D311" s="23">
        <f>5000+200+200+150+800+12000+500+12000+1000+600+1600+360+800+350+480+500</f>
        <v>36540</v>
      </c>
    </row>
    <row r="312" spans="3:4" ht="15.5" x14ac:dyDescent="0.35">
      <c r="C312" s="14" t="s">
        <v>93</v>
      </c>
      <c r="D312" s="23">
        <v>2000</v>
      </c>
    </row>
    <row r="313" spans="3:4" ht="15.5" x14ac:dyDescent="0.35">
      <c r="C313" s="14" t="s">
        <v>73</v>
      </c>
      <c r="D313" s="23">
        <v>11000</v>
      </c>
    </row>
    <row r="314" spans="3:4" ht="15.5" x14ac:dyDescent="0.35">
      <c r="C314" s="14" t="s">
        <v>134</v>
      </c>
      <c r="D314" s="23">
        <v>2000</v>
      </c>
    </row>
    <row r="315" spans="3:4" ht="15.5" x14ac:dyDescent="0.35">
      <c r="C315" s="14" t="s">
        <v>83</v>
      </c>
      <c r="D315" s="23">
        <v>500</v>
      </c>
    </row>
    <row r="316" spans="3:4" ht="15.5" x14ac:dyDescent="0.35">
      <c r="C316" s="14" t="s">
        <v>74</v>
      </c>
      <c r="D316" s="23">
        <v>4000</v>
      </c>
    </row>
    <row r="317" spans="3:4" ht="15.5" x14ac:dyDescent="0.35">
      <c r="C317" s="2" t="s">
        <v>127</v>
      </c>
      <c r="D317" s="12">
        <f>SUM(D295:D316)</f>
        <v>227474.13883333333</v>
      </c>
    </row>
    <row r="318" spans="3:4" ht="15" customHeight="1" x14ac:dyDescent="0.35">
      <c r="C318" s="24" t="s">
        <v>10</v>
      </c>
      <c r="D318" s="25"/>
    </row>
    <row r="319" spans="3:4" ht="15" customHeight="1" x14ac:dyDescent="0.35">
      <c r="C319" s="26"/>
      <c r="D319" s="27"/>
    </row>
    <row r="320" spans="3:4" ht="15" customHeight="1" x14ac:dyDescent="0.35">
      <c r="C320" s="2" t="s">
        <v>19</v>
      </c>
      <c r="D320" s="3" t="s">
        <v>0</v>
      </c>
    </row>
    <row r="321" spans="3:4" ht="15.5" x14ac:dyDescent="0.35">
      <c r="C321" s="14" t="s">
        <v>81</v>
      </c>
      <c r="D321" s="23">
        <v>8000</v>
      </c>
    </row>
    <row r="322" spans="3:4" ht="15.5" x14ac:dyDescent="0.35">
      <c r="C322" s="14" t="s">
        <v>20</v>
      </c>
      <c r="D322" s="23">
        <v>14306.700499999999</v>
      </c>
    </row>
    <row r="323" spans="3:4" ht="15.5" x14ac:dyDescent="0.35">
      <c r="C323" s="14" t="s">
        <v>22</v>
      </c>
      <c r="D323" s="23">
        <v>4340</v>
      </c>
    </row>
    <row r="324" spans="3:4" ht="15.5" x14ac:dyDescent="0.35">
      <c r="C324" s="14" t="s">
        <v>40</v>
      </c>
      <c r="D324" s="23">
        <v>1000</v>
      </c>
    </row>
    <row r="325" spans="3:4" ht="15.5" x14ac:dyDescent="0.35">
      <c r="C325" s="14" t="s">
        <v>21</v>
      </c>
      <c r="D325" s="23">
        <f>15300+10200</f>
        <v>25500</v>
      </c>
    </row>
    <row r="326" spans="3:4" ht="15.5" x14ac:dyDescent="0.35">
      <c r="C326" s="14" t="s">
        <v>50</v>
      </c>
      <c r="D326" s="23">
        <v>9500</v>
      </c>
    </row>
    <row r="327" spans="3:4" ht="15.5" x14ac:dyDescent="0.35">
      <c r="C327" s="14" t="s">
        <v>38</v>
      </c>
      <c r="D327" s="23">
        <v>1000</v>
      </c>
    </row>
    <row r="328" spans="3:4" ht="15.5" x14ac:dyDescent="0.35">
      <c r="C328" s="14" t="s">
        <v>114</v>
      </c>
      <c r="D328" s="23">
        <v>1515.4383333333333</v>
      </c>
    </row>
    <row r="329" spans="3:4" ht="15.5" x14ac:dyDescent="0.35">
      <c r="C329" s="14" t="s">
        <v>116</v>
      </c>
      <c r="D329" s="23">
        <v>19000</v>
      </c>
    </row>
    <row r="330" spans="3:4" ht="15.5" x14ac:dyDescent="0.35">
      <c r="C330" s="14" t="s">
        <v>165</v>
      </c>
      <c r="D330" s="23">
        <f>1400+120+150+1050+100+200+450+1000+320+100+100+100+250</f>
        <v>5340</v>
      </c>
    </row>
    <row r="331" spans="3:4" ht="15.5" x14ac:dyDescent="0.35">
      <c r="C331" s="14" t="s">
        <v>106</v>
      </c>
      <c r="D331" s="23">
        <v>80</v>
      </c>
    </row>
    <row r="332" spans="3:4" ht="15.5" x14ac:dyDescent="0.35">
      <c r="C332" s="14" t="s">
        <v>47</v>
      </c>
      <c r="D332" s="23">
        <f>500+1000+2415+700</f>
        <v>4615</v>
      </c>
    </row>
    <row r="333" spans="3:4" ht="15.5" x14ac:dyDescent="0.35">
      <c r="C333" s="14" t="s">
        <v>166</v>
      </c>
      <c r="D333" s="23">
        <v>300</v>
      </c>
    </row>
    <row r="334" spans="3:4" ht="15.5" x14ac:dyDescent="0.35">
      <c r="C334" s="14" t="s">
        <v>88</v>
      </c>
      <c r="D334" s="23">
        <f>2000+2000+1000</f>
        <v>5000</v>
      </c>
    </row>
    <row r="335" spans="3:4" ht="15.5" x14ac:dyDescent="0.35">
      <c r="C335" s="14" t="s">
        <v>73</v>
      </c>
      <c r="D335" s="23">
        <v>11000</v>
      </c>
    </row>
    <row r="336" spans="3:4" ht="15.5" x14ac:dyDescent="0.35">
      <c r="C336" s="14" t="s">
        <v>158</v>
      </c>
      <c r="D336" s="23">
        <v>5000</v>
      </c>
    </row>
    <row r="337" spans="3:4" ht="15.5" x14ac:dyDescent="0.35">
      <c r="C337" s="14" t="s">
        <v>83</v>
      </c>
      <c r="D337" s="23">
        <v>500</v>
      </c>
    </row>
    <row r="338" spans="3:4" ht="15.5" x14ac:dyDescent="0.35">
      <c r="C338" s="14" t="s">
        <v>51</v>
      </c>
      <c r="D338" s="23">
        <v>3000</v>
      </c>
    </row>
    <row r="339" spans="3:4" ht="15.5" x14ac:dyDescent="0.35">
      <c r="C339" s="2" t="s">
        <v>36</v>
      </c>
      <c r="D339" s="12">
        <f>SUM(D321:D338)</f>
        <v>118997.13883333333</v>
      </c>
    </row>
    <row r="349" spans="3:4" ht="16.5" x14ac:dyDescent="0.35">
      <c r="C349" s="6" t="s">
        <v>82</v>
      </c>
    </row>
    <row r="350" spans="3:4" ht="16.5" x14ac:dyDescent="0.35">
      <c r="C350" s="6" t="s">
        <v>18</v>
      </c>
    </row>
    <row r="351" spans="3:4" ht="16.5" x14ac:dyDescent="0.35">
      <c r="C351" s="6"/>
    </row>
    <row r="356" spans="3:3" x14ac:dyDescent="0.35">
      <c r="C356" s="19" t="s">
        <v>129</v>
      </c>
    </row>
  </sheetData>
  <mergeCells count="11">
    <mergeCell ref="C6:D7"/>
    <mergeCell ref="C318:D319"/>
    <mergeCell ref="C30:D31"/>
    <mergeCell ref="C57:D58"/>
    <mergeCell ref="C86:D87"/>
    <mergeCell ref="C114:D115"/>
    <mergeCell ref="C144:D145"/>
    <mergeCell ref="C172:D173"/>
    <mergeCell ref="C229:D230"/>
    <mergeCell ref="C269:D270"/>
    <mergeCell ref="C292:D29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6:C39"/>
  <sheetViews>
    <sheetView tabSelected="1" topLeftCell="A39" zoomScale="130" zoomScaleNormal="130" workbookViewId="0">
      <selection activeCell="C39" sqref="C39"/>
    </sheetView>
  </sheetViews>
  <sheetFormatPr defaultRowHeight="14.5" x14ac:dyDescent="0.35"/>
  <cols>
    <col min="2" max="2" width="81.81640625" customWidth="1"/>
    <col min="3" max="3" width="18" customWidth="1"/>
    <col min="4" max="4" width="56.54296875" customWidth="1"/>
  </cols>
  <sheetData>
    <row r="6" spans="2:3" x14ac:dyDescent="0.35">
      <c r="B6" s="28" t="s">
        <v>86</v>
      </c>
      <c r="C6" s="29"/>
    </row>
    <row r="7" spans="2:3" x14ac:dyDescent="0.35">
      <c r="B7" s="30"/>
      <c r="C7" s="31"/>
    </row>
    <row r="8" spans="2:3" x14ac:dyDescent="0.35">
      <c r="B8" s="20" t="s">
        <v>77</v>
      </c>
      <c r="C8" s="16">
        <v>50000</v>
      </c>
    </row>
    <row r="9" spans="2:3" x14ac:dyDescent="0.35">
      <c r="B9" s="20" t="s">
        <v>55</v>
      </c>
      <c r="C9" s="16">
        <v>50000</v>
      </c>
    </row>
    <row r="10" spans="2:3" x14ac:dyDescent="0.35">
      <c r="B10" s="20" t="s">
        <v>131</v>
      </c>
      <c r="C10" s="16">
        <v>100000</v>
      </c>
    </row>
    <row r="11" spans="2:3" x14ac:dyDescent="0.35">
      <c r="B11" s="20" t="s">
        <v>135</v>
      </c>
      <c r="C11" s="16">
        <f>12*1863.63</f>
        <v>22363.56</v>
      </c>
    </row>
    <row r="12" spans="2:3" x14ac:dyDescent="0.35">
      <c r="B12" s="20" t="s">
        <v>65</v>
      </c>
      <c r="C12" s="16">
        <v>100000</v>
      </c>
    </row>
    <row r="13" spans="2:3" x14ac:dyDescent="0.35">
      <c r="B13" s="20" t="s">
        <v>66</v>
      </c>
      <c r="C13" s="16">
        <v>100000</v>
      </c>
    </row>
    <row r="14" spans="2:3" x14ac:dyDescent="0.35">
      <c r="B14" s="20" t="s">
        <v>75</v>
      </c>
      <c r="C14" s="16">
        <v>40000</v>
      </c>
    </row>
    <row r="15" spans="2:3" x14ac:dyDescent="0.35">
      <c r="B15" s="20" t="s">
        <v>24</v>
      </c>
      <c r="C15" s="16">
        <v>12000</v>
      </c>
    </row>
    <row r="16" spans="2:3" x14ac:dyDescent="0.35">
      <c r="B16" s="20" t="s">
        <v>163</v>
      </c>
      <c r="C16" s="16">
        <v>50000</v>
      </c>
    </row>
    <row r="17" spans="2:3" x14ac:dyDescent="0.35">
      <c r="B17" s="20" t="s">
        <v>16</v>
      </c>
      <c r="C17" s="16">
        <f>80.23*2600</f>
        <v>208598</v>
      </c>
    </row>
    <row r="18" spans="2:3" x14ac:dyDescent="0.35">
      <c r="B18" s="20" t="s">
        <v>161</v>
      </c>
      <c r="C18" s="16">
        <v>77399</v>
      </c>
    </row>
    <row r="19" spans="2:3" x14ac:dyDescent="0.35">
      <c r="B19" s="20" t="s">
        <v>160</v>
      </c>
      <c r="C19" s="16">
        <v>377000</v>
      </c>
    </row>
    <row r="20" spans="2:3" x14ac:dyDescent="0.35">
      <c r="B20" s="20" t="s">
        <v>162</v>
      </c>
      <c r="C20" s="16">
        <v>53000</v>
      </c>
    </row>
    <row r="21" spans="2:3" x14ac:dyDescent="0.35">
      <c r="B21" s="20" t="s">
        <v>164</v>
      </c>
      <c r="C21" s="16">
        <v>26760</v>
      </c>
    </row>
    <row r="22" spans="2:3" x14ac:dyDescent="0.35">
      <c r="B22" s="20" t="s">
        <v>167</v>
      </c>
      <c r="C22" s="16">
        <v>109520</v>
      </c>
    </row>
    <row r="23" spans="2:3" x14ac:dyDescent="0.35">
      <c r="B23" s="20" t="s">
        <v>168</v>
      </c>
      <c r="C23" s="16">
        <v>28500</v>
      </c>
    </row>
    <row r="24" spans="2:3" x14ac:dyDescent="0.35">
      <c r="B24" s="20" t="s">
        <v>108</v>
      </c>
      <c r="C24" s="16">
        <f>5*8000</f>
        <v>40000</v>
      </c>
    </row>
    <row r="25" spans="2:3" x14ac:dyDescent="0.35">
      <c r="B25" s="20" t="s">
        <v>89</v>
      </c>
      <c r="C25" s="16">
        <v>8649</v>
      </c>
    </row>
    <row r="26" spans="2:3" x14ac:dyDescent="0.35">
      <c r="B26" s="20" t="s">
        <v>115</v>
      </c>
      <c r="C26" s="16">
        <v>14000</v>
      </c>
    </row>
    <row r="27" spans="2:3" x14ac:dyDescent="0.35">
      <c r="B27" s="20" t="s">
        <v>37</v>
      </c>
      <c r="C27" s="16">
        <v>28000</v>
      </c>
    </row>
    <row r="28" spans="2:3" x14ac:dyDescent="0.35">
      <c r="B28" s="20" t="s">
        <v>39</v>
      </c>
      <c r="C28" s="16">
        <v>54500</v>
      </c>
    </row>
    <row r="29" spans="2:3" x14ac:dyDescent="0.35">
      <c r="B29" s="20" t="s">
        <v>78</v>
      </c>
      <c r="C29" s="16">
        <f>7*8000</f>
        <v>56000</v>
      </c>
    </row>
    <row r="30" spans="2:3" x14ac:dyDescent="0.35">
      <c r="B30" s="20" t="s">
        <v>79</v>
      </c>
      <c r="C30" s="16">
        <v>15000</v>
      </c>
    </row>
    <row r="31" spans="2:3" x14ac:dyDescent="0.35">
      <c r="B31" s="20" t="s">
        <v>136</v>
      </c>
      <c r="C31" s="16">
        <v>20000</v>
      </c>
    </row>
    <row r="32" spans="2:3" x14ac:dyDescent="0.35">
      <c r="B32" s="20" t="s">
        <v>137</v>
      </c>
      <c r="C32" s="16">
        <v>15000</v>
      </c>
    </row>
    <row r="33" spans="2:3" x14ac:dyDescent="0.35">
      <c r="B33" s="20" t="s">
        <v>105</v>
      </c>
      <c r="C33" s="16">
        <f>7*10*18*25</f>
        <v>31500</v>
      </c>
    </row>
    <row r="34" spans="2:3" x14ac:dyDescent="0.35">
      <c r="B34" s="20" t="s">
        <v>169</v>
      </c>
      <c r="C34" s="16">
        <v>50000</v>
      </c>
    </row>
    <row r="35" spans="2:3" x14ac:dyDescent="0.35">
      <c r="B35" s="20" t="s">
        <v>113</v>
      </c>
      <c r="C35" s="16">
        <v>18185.259999999998</v>
      </c>
    </row>
    <row r="36" spans="2:3" x14ac:dyDescent="0.35">
      <c r="B36" s="20" t="s">
        <v>130</v>
      </c>
      <c r="C36" s="16">
        <v>350000</v>
      </c>
    </row>
    <row r="37" spans="2:3" x14ac:dyDescent="0.35">
      <c r="B37" s="20" t="s">
        <v>25</v>
      </c>
      <c r="C37" s="16">
        <v>4750</v>
      </c>
    </row>
    <row r="38" spans="2:3" x14ac:dyDescent="0.35">
      <c r="B38" s="20" t="s">
        <v>17</v>
      </c>
      <c r="C38" s="16">
        <v>100000</v>
      </c>
    </row>
    <row r="39" spans="2:3" x14ac:dyDescent="0.35">
      <c r="B39" s="21" t="s">
        <v>11</v>
      </c>
      <c r="C39" s="22">
        <f>SUM(C8:C38)</f>
        <v>2210724.8200000003</v>
      </c>
    </row>
  </sheetData>
  <mergeCells count="1">
    <mergeCell ref="B6:C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SHPENZIMET</vt:lpstr>
      <vt:lpstr>TE HYRAT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2023-02-28T12:34:12Z</dcterms:modified>
</cp:coreProperties>
</file>